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240" yWindow="12" windowWidth="9720" windowHeight="6792"/>
  </bookViews>
  <sheets>
    <sheet name="לוח לשנה עברית (3)" sheetId="9" r:id="rId1"/>
    <sheet name="לוח לשנה עברית (2)" sheetId="8" r:id="rId2"/>
    <sheet name="לוח לשנה עברית" sheetId="6" r:id="rId3"/>
    <sheet name="גיליון2" sheetId="2" r:id="rId4"/>
    <sheet name="גיליון3" sheetId="3" r:id="rId5"/>
  </sheets>
  <definedNames>
    <definedName name="_xlnm.Print_Area" localSheetId="2">'לוח לשנה עברית'!$B$1:$X$44</definedName>
    <definedName name="_xlnm.Print_Area" localSheetId="1">'לוח לשנה עברית (2)'!$B$1:$X$45</definedName>
    <definedName name="_xlnm.Print_Area" localSheetId="0">'לוח לשנה עברית (3)'!$B$1:$T$5</definedName>
  </definedNames>
  <calcPr calcId="125725" fullPrecision="0"/>
</workbook>
</file>

<file path=xl/calcChain.xml><?xml version="1.0" encoding="utf-8"?>
<calcChain xmlns="http://schemas.openxmlformats.org/spreadsheetml/2006/main">
  <c r="G76" i="9"/>
  <c r="F88"/>
  <c r="G84"/>
  <c r="H84"/>
  <c r="I84"/>
  <c r="J84"/>
  <c r="K84"/>
  <c r="L84"/>
  <c r="L88" s="1"/>
  <c r="M84"/>
  <c r="N84"/>
  <c r="N88" s="1"/>
  <c r="O84"/>
  <c r="P84"/>
  <c r="F84"/>
  <c r="F82"/>
  <c r="F76"/>
  <c r="H76"/>
  <c r="I76"/>
  <c r="J76"/>
  <c r="K76"/>
  <c r="L76"/>
  <c r="M76"/>
  <c r="N76"/>
  <c r="O76"/>
  <c r="P76"/>
  <c r="E76"/>
  <c r="G88"/>
  <c r="H88"/>
  <c r="I88"/>
  <c r="J88"/>
  <c r="K88"/>
  <c r="M88"/>
  <c r="O88"/>
  <c r="P88"/>
  <c r="E82"/>
  <c r="U122" i="8"/>
  <c r="U121"/>
  <c r="U120"/>
  <c r="U119"/>
  <c r="U118"/>
  <c r="U117"/>
  <c r="U116"/>
  <c r="U115"/>
  <c r="U114"/>
  <c r="U113"/>
  <c r="U112"/>
  <c r="U111"/>
  <c r="U110"/>
  <c r="U109"/>
  <c r="U108"/>
  <c r="U107"/>
  <c r="U106"/>
  <c r="U105"/>
  <c r="U104"/>
  <c r="U103"/>
  <c r="U102"/>
  <c r="U101"/>
  <c r="U100"/>
  <c r="U99"/>
  <c r="U98"/>
  <c r="U97"/>
  <c r="U96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2"/>
  <c r="U51"/>
  <c r="U50"/>
  <c r="U49"/>
  <c r="U48"/>
  <c r="U47"/>
  <c r="U46"/>
  <c r="U45"/>
  <c r="U44"/>
  <c r="U53"/>
  <c r="F18"/>
  <c r="E45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44"/>
  <c r="T44" s="1"/>
  <c r="T46"/>
  <c r="T48"/>
  <c r="T52"/>
  <c r="D41"/>
  <c r="B58" i="9"/>
  <c r="C6"/>
  <c r="D6" s="1"/>
  <c r="C7"/>
  <c r="C8"/>
  <c r="C9"/>
  <c r="D9" s="1"/>
  <c r="C10"/>
  <c r="D10" s="1"/>
  <c r="C11"/>
  <c r="C12"/>
  <c r="D12" s="1"/>
  <c r="G12" s="1"/>
  <c r="H12" s="1"/>
  <c r="C13"/>
  <c r="D13" s="1"/>
  <c r="C14"/>
  <c r="D14" s="1"/>
  <c r="C15"/>
  <c r="C16"/>
  <c r="D16" s="1"/>
  <c r="G16" s="1"/>
  <c r="H16" s="1"/>
  <c r="C17"/>
  <c r="D17" s="1"/>
  <c r="C18"/>
  <c r="D18" s="1"/>
  <c r="C19"/>
  <c r="C20"/>
  <c r="D20" s="1"/>
  <c r="G20" s="1"/>
  <c r="H20" s="1"/>
  <c r="C21"/>
  <c r="D21" s="1"/>
  <c r="G21" s="1"/>
  <c r="C22"/>
  <c r="D22" s="1"/>
  <c r="C23"/>
  <c r="C24"/>
  <c r="D24" s="1"/>
  <c r="G24" s="1"/>
  <c r="H24" s="1"/>
  <c r="C25"/>
  <c r="D25" s="1"/>
  <c r="C26"/>
  <c r="D26" s="1"/>
  <c r="C27"/>
  <c r="C28"/>
  <c r="D28" s="1"/>
  <c r="G28" s="1"/>
  <c r="H28" s="1"/>
  <c r="C29"/>
  <c r="D29" s="1"/>
  <c r="C30"/>
  <c r="D30" s="1"/>
  <c r="C31"/>
  <c r="C32"/>
  <c r="D32" s="1"/>
  <c r="G32" s="1"/>
  <c r="H32" s="1"/>
  <c r="C33"/>
  <c r="D33" s="1"/>
  <c r="C34"/>
  <c r="D34" s="1"/>
  <c r="F34" s="1"/>
  <c r="O34" s="1"/>
  <c r="C35"/>
  <c r="C36"/>
  <c r="D36" s="1"/>
  <c r="C37"/>
  <c r="D37" s="1"/>
  <c r="C38"/>
  <c r="D38" s="1"/>
  <c r="F38" s="1"/>
  <c r="C39"/>
  <c r="C40"/>
  <c r="D40" s="1"/>
  <c r="C41"/>
  <c r="D41" s="1"/>
  <c r="G41" s="1"/>
  <c r="H41" s="1"/>
  <c r="C42"/>
  <c r="D42" s="1"/>
  <c r="F42" s="1"/>
  <c r="O42" s="1"/>
  <c r="C43"/>
  <c r="C44"/>
  <c r="D44" s="1"/>
  <c r="C45"/>
  <c r="D45" s="1"/>
  <c r="E45" s="1"/>
  <c r="N45" s="1"/>
  <c r="C46"/>
  <c r="D46" s="1"/>
  <c r="F46" s="1"/>
  <c r="C47"/>
  <c r="C48"/>
  <c r="D48" s="1"/>
  <c r="C49"/>
  <c r="D49" s="1"/>
  <c r="E49" s="1"/>
  <c r="C50"/>
  <c r="D50" s="1"/>
  <c r="E50" s="1"/>
  <c r="C51"/>
  <c r="C52"/>
  <c r="D52" s="1"/>
  <c r="C53"/>
  <c r="D53" s="1"/>
  <c r="E53" s="1"/>
  <c r="N53" s="1"/>
  <c r="C54"/>
  <c r="D54" s="1"/>
  <c r="F54" s="1"/>
  <c r="O54" s="1"/>
  <c r="C55"/>
  <c r="C56"/>
  <c r="D56" s="1"/>
  <c r="C58"/>
  <c r="D58" s="1"/>
  <c r="E58" s="1"/>
  <c r="C5"/>
  <c r="D5" s="1"/>
  <c r="G5" s="1"/>
  <c r="C4"/>
  <c r="D4" s="1"/>
  <c r="G102" i="8"/>
  <c r="H102" s="1"/>
  <c r="J102" s="1"/>
  <c r="G103"/>
  <c r="H103" s="1"/>
  <c r="G104"/>
  <c r="H104" s="1"/>
  <c r="J104" s="1"/>
  <c r="G105"/>
  <c r="H105" s="1"/>
  <c r="G106"/>
  <c r="H106" s="1"/>
  <c r="J106" s="1"/>
  <c r="G107"/>
  <c r="H107" s="1"/>
  <c r="G108"/>
  <c r="H108" s="1"/>
  <c r="J108" s="1"/>
  <c r="G109"/>
  <c r="H109" s="1"/>
  <c r="G110"/>
  <c r="H110" s="1"/>
  <c r="J110" s="1"/>
  <c r="G111"/>
  <c r="H111" s="1"/>
  <c r="G112"/>
  <c r="H112" s="1"/>
  <c r="J112" s="1"/>
  <c r="G113"/>
  <c r="H113" s="1"/>
  <c r="G114"/>
  <c r="H114" s="1"/>
  <c r="J114" s="1"/>
  <c r="G115"/>
  <c r="H115" s="1"/>
  <c r="G116"/>
  <c r="H116" s="1"/>
  <c r="J116" s="1"/>
  <c r="G117"/>
  <c r="H117" s="1"/>
  <c r="G118"/>
  <c r="H118" s="1"/>
  <c r="J118" s="1"/>
  <c r="G119"/>
  <c r="H119" s="1"/>
  <c r="G120"/>
  <c r="H120" s="1"/>
  <c r="J120" s="1"/>
  <c r="G121"/>
  <c r="H121" s="1"/>
  <c r="G122"/>
  <c r="H122" s="1"/>
  <c r="J122" s="1"/>
  <c r="G77"/>
  <c r="H77" s="1"/>
  <c r="G78"/>
  <c r="H78" s="1"/>
  <c r="G79"/>
  <c r="H79" s="1"/>
  <c r="G80"/>
  <c r="H80" s="1"/>
  <c r="G81"/>
  <c r="H81" s="1"/>
  <c r="G82"/>
  <c r="H82" s="1"/>
  <c r="G83"/>
  <c r="H83" s="1"/>
  <c r="G84"/>
  <c r="H84" s="1"/>
  <c r="G85"/>
  <c r="H85" s="1"/>
  <c r="G86"/>
  <c r="H86" s="1"/>
  <c r="G87"/>
  <c r="H87" s="1"/>
  <c r="G88"/>
  <c r="G89"/>
  <c r="H89" s="1"/>
  <c r="G90"/>
  <c r="H90" s="1"/>
  <c r="G91"/>
  <c r="H91" s="1"/>
  <c r="G92"/>
  <c r="H92" s="1"/>
  <c r="G93"/>
  <c r="H93" s="1"/>
  <c r="G94"/>
  <c r="H94" s="1"/>
  <c r="G95"/>
  <c r="H95" s="1"/>
  <c r="G96"/>
  <c r="H96" s="1"/>
  <c r="G97"/>
  <c r="H97" s="1"/>
  <c r="G98"/>
  <c r="G99"/>
  <c r="H99" s="1"/>
  <c r="G100"/>
  <c r="G101"/>
  <c r="H101" s="1"/>
  <c r="G72"/>
  <c r="H72" s="1"/>
  <c r="G73"/>
  <c r="H73" s="1"/>
  <c r="G74"/>
  <c r="G75"/>
  <c r="H75" s="1"/>
  <c r="G76"/>
  <c r="G53"/>
  <c r="G54"/>
  <c r="H54" s="1"/>
  <c r="G55"/>
  <c r="G56"/>
  <c r="H56" s="1"/>
  <c r="G57"/>
  <c r="G58"/>
  <c r="H58" s="1"/>
  <c r="G59"/>
  <c r="G60"/>
  <c r="H60" s="1"/>
  <c r="G61"/>
  <c r="G62"/>
  <c r="H62" s="1"/>
  <c r="G63"/>
  <c r="G64"/>
  <c r="H64" s="1"/>
  <c r="G65"/>
  <c r="G66"/>
  <c r="H66" s="1"/>
  <c r="G67"/>
  <c r="G68"/>
  <c r="H68" s="1"/>
  <c r="G69"/>
  <c r="G70"/>
  <c r="H70" s="1"/>
  <c r="G71"/>
  <c r="T45"/>
  <c r="T47"/>
  <c r="T49"/>
  <c r="T50"/>
  <c r="T51"/>
  <c r="P45"/>
  <c r="P46"/>
  <c r="P47"/>
  <c r="P48"/>
  <c r="P49"/>
  <c r="P50"/>
  <c r="P51"/>
  <c r="P52"/>
  <c r="Q45"/>
  <c r="Q46"/>
  <c r="Q47"/>
  <c r="Q48"/>
  <c r="Q49"/>
  <c r="Q50"/>
  <c r="Q51"/>
  <c r="Q52"/>
  <c r="S45"/>
  <c r="S46"/>
  <c r="S47"/>
  <c r="S48"/>
  <c r="S49"/>
  <c r="S50"/>
  <c r="S51"/>
  <c r="S52"/>
  <c r="S44"/>
  <c r="J45"/>
  <c r="J46"/>
  <c r="J47"/>
  <c r="J48"/>
  <c r="J49"/>
  <c r="J50"/>
  <c r="J51"/>
  <c r="J52"/>
  <c r="J44"/>
  <c r="I45"/>
  <c r="I46"/>
  <c r="I47"/>
  <c r="I48"/>
  <c r="I49"/>
  <c r="I50"/>
  <c r="I51"/>
  <c r="I52"/>
  <c r="I44"/>
  <c r="L45"/>
  <c r="M45" s="1"/>
  <c r="L46"/>
  <c r="M46" s="1"/>
  <c r="N46" s="1"/>
  <c r="L47"/>
  <c r="M47" s="1"/>
  <c r="L48"/>
  <c r="M48" s="1"/>
  <c r="N48" s="1"/>
  <c r="L49"/>
  <c r="M49" s="1"/>
  <c r="L50"/>
  <c r="M50" s="1"/>
  <c r="N50" s="1"/>
  <c r="L51"/>
  <c r="M51" s="1"/>
  <c r="L52"/>
  <c r="M52" s="1"/>
  <c r="N52" s="1"/>
  <c r="L44"/>
  <c r="M44" s="1"/>
  <c r="N44" s="1"/>
  <c r="O44" s="1"/>
  <c r="H45"/>
  <c r="H46"/>
  <c r="H47"/>
  <c r="K47" s="1"/>
  <c r="H48"/>
  <c r="K48" s="1"/>
  <c r="H49"/>
  <c r="H50"/>
  <c r="H51"/>
  <c r="K51" s="1"/>
  <c r="H52"/>
  <c r="K52" s="1"/>
  <c r="H44"/>
  <c r="K44" s="1"/>
  <c r="K45"/>
  <c r="K46"/>
  <c r="K49"/>
  <c r="K50"/>
  <c r="F50" i="9" l="1"/>
  <c r="O50" s="1"/>
  <c r="E46"/>
  <c r="D8"/>
  <c r="G8" s="1"/>
  <c r="H8" s="1"/>
  <c r="F6"/>
  <c r="E6"/>
  <c r="G6"/>
  <c r="H6" s="1"/>
  <c r="E54"/>
  <c r="D7"/>
  <c r="F58"/>
  <c r="I41"/>
  <c r="G29"/>
  <c r="E29"/>
  <c r="N29" s="1"/>
  <c r="G37"/>
  <c r="H37" s="1"/>
  <c r="E37"/>
  <c r="N37" s="1"/>
  <c r="G9"/>
  <c r="H9" s="1"/>
  <c r="I9" s="1"/>
  <c r="E9"/>
  <c r="G33"/>
  <c r="H33" s="1"/>
  <c r="E33"/>
  <c r="G17"/>
  <c r="H17" s="1"/>
  <c r="I17" s="1"/>
  <c r="E17"/>
  <c r="G13"/>
  <c r="H13" s="1"/>
  <c r="I13" s="1"/>
  <c r="E13"/>
  <c r="N13" s="1"/>
  <c r="G25"/>
  <c r="H25" s="1"/>
  <c r="I25" s="1"/>
  <c r="E25"/>
  <c r="E41"/>
  <c r="E21"/>
  <c r="N21" s="1"/>
  <c r="I20"/>
  <c r="J20" s="1"/>
  <c r="K20" s="1"/>
  <c r="F56"/>
  <c r="E56"/>
  <c r="J74" s="1"/>
  <c r="G56"/>
  <c r="H56" s="1"/>
  <c r="I56" s="1"/>
  <c r="F52"/>
  <c r="E52"/>
  <c r="G52"/>
  <c r="H52" s="1"/>
  <c r="I52" s="1"/>
  <c r="F48"/>
  <c r="O48" s="1"/>
  <c r="E48"/>
  <c r="N48" s="1"/>
  <c r="G48"/>
  <c r="H48" s="1"/>
  <c r="I48" s="1"/>
  <c r="F44"/>
  <c r="O44" s="1"/>
  <c r="E44"/>
  <c r="G44"/>
  <c r="H44" s="1"/>
  <c r="I44" s="1"/>
  <c r="G58"/>
  <c r="H58" s="1"/>
  <c r="D55"/>
  <c r="G54"/>
  <c r="H54" s="1"/>
  <c r="G53"/>
  <c r="F53"/>
  <c r="O53" s="1"/>
  <c r="D51"/>
  <c r="G50"/>
  <c r="H50" s="1"/>
  <c r="G49"/>
  <c r="F49"/>
  <c r="D47"/>
  <c r="G46"/>
  <c r="H46" s="1"/>
  <c r="G45"/>
  <c r="F45"/>
  <c r="O45" s="1"/>
  <c r="G40"/>
  <c r="H40" s="1"/>
  <c r="F40"/>
  <c r="O40" s="1"/>
  <c r="E40"/>
  <c r="N40" s="1"/>
  <c r="D35"/>
  <c r="E34"/>
  <c r="N34" s="1"/>
  <c r="G34"/>
  <c r="H34" s="1"/>
  <c r="H29"/>
  <c r="I29" s="1"/>
  <c r="F22"/>
  <c r="E22"/>
  <c r="G22"/>
  <c r="H22" s="1"/>
  <c r="I37"/>
  <c r="I32"/>
  <c r="I16"/>
  <c r="G36"/>
  <c r="H36" s="1"/>
  <c r="F36"/>
  <c r="O36" s="1"/>
  <c r="E36"/>
  <c r="F18"/>
  <c r="O18" s="1"/>
  <c r="E18"/>
  <c r="N18" s="1"/>
  <c r="G18"/>
  <c r="H18" s="1"/>
  <c r="I33"/>
  <c r="I28"/>
  <c r="I12"/>
  <c r="D43"/>
  <c r="E42"/>
  <c r="N42" s="1"/>
  <c r="G42"/>
  <c r="H42" s="1"/>
  <c r="F30"/>
  <c r="E30"/>
  <c r="G30"/>
  <c r="H21"/>
  <c r="I21" s="1"/>
  <c r="F14"/>
  <c r="E14"/>
  <c r="G14"/>
  <c r="H14" s="1"/>
  <c r="I24"/>
  <c r="J41"/>
  <c r="K41" s="1"/>
  <c r="D39"/>
  <c r="E38"/>
  <c r="G38"/>
  <c r="H38" s="1"/>
  <c r="F26"/>
  <c r="O26" s="1"/>
  <c r="E26"/>
  <c r="N26" s="1"/>
  <c r="G26"/>
  <c r="H26" s="1"/>
  <c r="F10"/>
  <c r="O10" s="1"/>
  <c r="E10"/>
  <c r="N10" s="1"/>
  <c r="G10"/>
  <c r="H10" s="1"/>
  <c r="I40"/>
  <c r="F41"/>
  <c r="F37"/>
  <c r="O37" s="1"/>
  <c r="F33"/>
  <c r="E32"/>
  <c r="N32" s="1"/>
  <c r="D31"/>
  <c r="F29"/>
  <c r="O29" s="1"/>
  <c r="E28"/>
  <c r="D27"/>
  <c r="F25"/>
  <c r="O25" s="1"/>
  <c r="E24"/>
  <c r="D23"/>
  <c r="F21"/>
  <c r="O21" s="1"/>
  <c r="E20"/>
  <c r="D19"/>
  <c r="F17"/>
  <c r="O17" s="1"/>
  <c r="E16"/>
  <c r="D15"/>
  <c r="F13"/>
  <c r="O13" s="1"/>
  <c r="E12"/>
  <c r="D11"/>
  <c r="F9"/>
  <c r="O9" s="1"/>
  <c r="F32"/>
  <c r="O32" s="1"/>
  <c r="F28"/>
  <c r="O28" s="1"/>
  <c r="F24"/>
  <c r="F20"/>
  <c r="O20" s="1"/>
  <c r="F16"/>
  <c r="O16" s="1"/>
  <c r="F12"/>
  <c r="O12" s="1"/>
  <c r="F5"/>
  <c r="E5"/>
  <c r="G4"/>
  <c r="H4" s="1"/>
  <c r="I4" s="1"/>
  <c r="E4"/>
  <c r="N4" s="1"/>
  <c r="F4"/>
  <c r="O4" s="1"/>
  <c r="H5"/>
  <c r="I5" s="1"/>
  <c r="K111" i="8"/>
  <c r="L111" s="1"/>
  <c r="M111" s="1"/>
  <c r="I111"/>
  <c r="J111"/>
  <c r="K103"/>
  <c r="L103" s="1"/>
  <c r="M103" s="1"/>
  <c r="J103"/>
  <c r="I103"/>
  <c r="K109"/>
  <c r="L109" s="1"/>
  <c r="M109" s="1"/>
  <c r="J109"/>
  <c r="I109"/>
  <c r="J115"/>
  <c r="K115"/>
  <c r="I115"/>
  <c r="J107"/>
  <c r="K107"/>
  <c r="L107" s="1"/>
  <c r="I107"/>
  <c r="K119"/>
  <c r="L119" s="1"/>
  <c r="M119" s="1"/>
  <c r="J119"/>
  <c r="I119"/>
  <c r="K117"/>
  <c r="L117" s="1"/>
  <c r="M117" s="1"/>
  <c r="J117"/>
  <c r="I117"/>
  <c r="J121"/>
  <c r="I121"/>
  <c r="K121"/>
  <c r="J113"/>
  <c r="I113"/>
  <c r="K113"/>
  <c r="K105"/>
  <c r="L105" s="1"/>
  <c r="M105" s="1"/>
  <c r="J105"/>
  <c r="I105"/>
  <c r="I116"/>
  <c r="I108"/>
  <c r="I106"/>
  <c r="K122"/>
  <c r="K120"/>
  <c r="L120" s="1"/>
  <c r="K118"/>
  <c r="L118" s="1"/>
  <c r="K116"/>
  <c r="K114"/>
  <c r="K112"/>
  <c r="K110"/>
  <c r="L110" s="1"/>
  <c r="K108"/>
  <c r="L108" s="1"/>
  <c r="K106"/>
  <c r="K104"/>
  <c r="K102"/>
  <c r="I114"/>
  <c r="I110"/>
  <c r="L114"/>
  <c r="I122"/>
  <c r="I120"/>
  <c r="I118"/>
  <c r="I112"/>
  <c r="I104"/>
  <c r="I102"/>
  <c r="J95"/>
  <c r="K95"/>
  <c r="L95" s="1"/>
  <c r="I95"/>
  <c r="I87"/>
  <c r="K87"/>
  <c r="L87" s="1"/>
  <c r="J87"/>
  <c r="I83"/>
  <c r="J83"/>
  <c r="K83"/>
  <c r="L83" s="1"/>
  <c r="J96"/>
  <c r="I96"/>
  <c r="K96"/>
  <c r="K80"/>
  <c r="L80" s="1"/>
  <c r="M80" s="1"/>
  <c r="J80"/>
  <c r="I80"/>
  <c r="K101"/>
  <c r="L101" s="1"/>
  <c r="J101"/>
  <c r="I101"/>
  <c r="K97"/>
  <c r="L97" s="1"/>
  <c r="I97"/>
  <c r="J97"/>
  <c r="J93"/>
  <c r="I93"/>
  <c r="K93"/>
  <c r="L93" s="1"/>
  <c r="J89"/>
  <c r="I89"/>
  <c r="K89"/>
  <c r="L89" s="1"/>
  <c r="I85"/>
  <c r="J85"/>
  <c r="K85"/>
  <c r="L85" s="1"/>
  <c r="J81"/>
  <c r="I81"/>
  <c r="K81"/>
  <c r="L81" s="1"/>
  <c r="J77"/>
  <c r="I77"/>
  <c r="K77"/>
  <c r="L77" s="1"/>
  <c r="K99"/>
  <c r="J99"/>
  <c r="I99"/>
  <c r="I91"/>
  <c r="K91"/>
  <c r="L91" s="1"/>
  <c r="J91"/>
  <c r="J79"/>
  <c r="I79"/>
  <c r="K79"/>
  <c r="L79" s="1"/>
  <c r="K92"/>
  <c r="L92" s="1"/>
  <c r="J92"/>
  <c r="I92"/>
  <c r="J84"/>
  <c r="K84"/>
  <c r="L84" s="1"/>
  <c r="M84" s="1"/>
  <c r="I84"/>
  <c r="J94"/>
  <c r="K94"/>
  <c r="L94" s="1"/>
  <c r="M94" s="1"/>
  <c r="I94"/>
  <c r="K90"/>
  <c r="L90" s="1"/>
  <c r="J90"/>
  <c r="I90"/>
  <c r="J86"/>
  <c r="L86"/>
  <c r="K86"/>
  <c r="I86"/>
  <c r="K82"/>
  <c r="L82" s="1"/>
  <c r="J82"/>
  <c r="I82"/>
  <c r="K78"/>
  <c r="L78" s="1"/>
  <c r="J78"/>
  <c r="I78"/>
  <c r="H100"/>
  <c r="H88"/>
  <c r="H98"/>
  <c r="J72"/>
  <c r="K72"/>
  <c r="L72" s="1"/>
  <c r="M72" s="1"/>
  <c r="I72"/>
  <c r="K75"/>
  <c r="L75" s="1"/>
  <c r="I75"/>
  <c r="J75"/>
  <c r="I73"/>
  <c r="K73"/>
  <c r="L73" s="1"/>
  <c r="J73"/>
  <c r="H74"/>
  <c r="H76"/>
  <c r="K68"/>
  <c r="L68" s="1"/>
  <c r="J68"/>
  <c r="S68" s="1"/>
  <c r="I68"/>
  <c r="K64"/>
  <c r="L64" s="1"/>
  <c r="J64"/>
  <c r="I64"/>
  <c r="K60"/>
  <c r="L60" s="1"/>
  <c r="J60"/>
  <c r="S60" s="1"/>
  <c r="I60"/>
  <c r="K56"/>
  <c r="L56" s="1"/>
  <c r="J56"/>
  <c r="S56" s="1"/>
  <c r="I56"/>
  <c r="L70"/>
  <c r="K70"/>
  <c r="J70"/>
  <c r="I70"/>
  <c r="L66"/>
  <c r="K66"/>
  <c r="J66"/>
  <c r="S66" s="1"/>
  <c r="I66"/>
  <c r="L62"/>
  <c r="K62"/>
  <c r="J62"/>
  <c r="I62"/>
  <c r="L58"/>
  <c r="K58"/>
  <c r="J58"/>
  <c r="S58" s="1"/>
  <c r="I58"/>
  <c r="L54"/>
  <c r="M54" s="1"/>
  <c r="K54"/>
  <c r="J54"/>
  <c r="I54"/>
  <c r="H71"/>
  <c r="H69"/>
  <c r="H67"/>
  <c r="H65"/>
  <c r="H63"/>
  <c r="H61"/>
  <c r="H59"/>
  <c r="H57"/>
  <c r="H55"/>
  <c r="H53"/>
  <c r="Q44"/>
  <c r="P44"/>
  <c r="N49"/>
  <c r="O49" s="1"/>
  <c r="N45"/>
  <c r="O45" s="1"/>
  <c r="N51"/>
  <c r="O51" s="1"/>
  <c r="N47"/>
  <c r="O47" s="1"/>
  <c r="O52"/>
  <c r="O48"/>
  <c r="O50"/>
  <c r="O46"/>
  <c r="N20" i="9" l="1"/>
  <c r="N41"/>
  <c r="K60"/>
  <c r="F8"/>
  <c r="E8"/>
  <c r="I8"/>
  <c r="J8" s="1"/>
  <c r="K8" s="1"/>
  <c r="M8" s="1"/>
  <c r="G7"/>
  <c r="H7" s="1"/>
  <c r="F7"/>
  <c r="E7"/>
  <c r="N7" s="1"/>
  <c r="I6"/>
  <c r="I36"/>
  <c r="J36" s="1"/>
  <c r="J21"/>
  <c r="K21" s="1"/>
  <c r="J13"/>
  <c r="K13" s="1"/>
  <c r="J48"/>
  <c r="K48" s="1"/>
  <c r="J52"/>
  <c r="K52" s="1"/>
  <c r="N52" s="1"/>
  <c r="L41"/>
  <c r="M41"/>
  <c r="J56"/>
  <c r="K56" s="1"/>
  <c r="D80" s="1"/>
  <c r="E80" s="1"/>
  <c r="J25"/>
  <c r="K25" s="1"/>
  <c r="N25" s="1"/>
  <c r="J29"/>
  <c r="K29" s="1"/>
  <c r="L20"/>
  <c r="M20"/>
  <c r="J44"/>
  <c r="K44" s="1"/>
  <c r="N44" s="1"/>
  <c r="J40"/>
  <c r="K40" s="1"/>
  <c r="J24"/>
  <c r="K24" s="1"/>
  <c r="O24" s="1"/>
  <c r="J12"/>
  <c r="K12" s="1"/>
  <c r="N12" s="1"/>
  <c r="J9"/>
  <c r="K9" s="1"/>
  <c r="N9" s="1"/>
  <c r="G23"/>
  <c r="H23" s="1"/>
  <c r="F23"/>
  <c r="O23" s="1"/>
  <c r="E23"/>
  <c r="N23" s="1"/>
  <c r="F43"/>
  <c r="E43"/>
  <c r="G43"/>
  <c r="H43" s="1"/>
  <c r="J33"/>
  <c r="K33" s="1"/>
  <c r="N33" s="1"/>
  <c r="J16"/>
  <c r="K16" s="1"/>
  <c r="N16" s="1"/>
  <c r="H45"/>
  <c r="I45" s="1"/>
  <c r="H53"/>
  <c r="I53" s="1"/>
  <c r="I10"/>
  <c r="I26"/>
  <c r="I38"/>
  <c r="J17"/>
  <c r="K17" s="1"/>
  <c r="N17" s="1"/>
  <c r="G11"/>
  <c r="H11" s="1"/>
  <c r="F11"/>
  <c r="E11"/>
  <c r="G27"/>
  <c r="H27" s="1"/>
  <c r="F27"/>
  <c r="E27"/>
  <c r="F39"/>
  <c r="O39" s="1"/>
  <c r="E39"/>
  <c r="G39"/>
  <c r="H39" s="1"/>
  <c r="J28"/>
  <c r="K28" s="1"/>
  <c r="N28" s="1"/>
  <c r="J32"/>
  <c r="K32" s="1"/>
  <c r="E47"/>
  <c r="G47"/>
  <c r="H47" s="1"/>
  <c r="F47"/>
  <c r="O47" s="1"/>
  <c r="E55"/>
  <c r="G55"/>
  <c r="H55" s="1"/>
  <c r="F55"/>
  <c r="O55" s="1"/>
  <c r="I14"/>
  <c r="I34"/>
  <c r="I50"/>
  <c r="I58"/>
  <c r="G15"/>
  <c r="H15" s="1"/>
  <c r="F15"/>
  <c r="O15" s="1"/>
  <c r="E15"/>
  <c r="N15" s="1"/>
  <c r="G31"/>
  <c r="H31" s="1"/>
  <c r="F31"/>
  <c r="O31" s="1"/>
  <c r="E31"/>
  <c r="J37"/>
  <c r="K37" s="1"/>
  <c r="F35"/>
  <c r="O35" s="1"/>
  <c r="E35"/>
  <c r="G35"/>
  <c r="H35" s="1"/>
  <c r="H49"/>
  <c r="I49" s="1"/>
  <c r="O41"/>
  <c r="H30"/>
  <c r="I30" s="1"/>
  <c r="I18"/>
  <c r="G19"/>
  <c r="H19" s="1"/>
  <c r="F19"/>
  <c r="E19"/>
  <c r="E51"/>
  <c r="N51" s="1"/>
  <c r="G51"/>
  <c r="H51" s="1"/>
  <c r="F51"/>
  <c r="O51" s="1"/>
  <c r="I42"/>
  <c r="I22"/>
  <c r="I46"/>
  <c r="I54"/>
  <c r="J4"/>
  <c r="K4" s="1"/>
  <c r="J5"/>
  <c r="K5" s="1"/>
  <c r="O5" s="1"/>
  <c r="M86" i="8"/>
  <c r="S109"/>
  <c r="N117"/>
  <c r="O117" s="1"/>
  <c r="N103"/>
  <c r="O103" s="1"/>
  <c r="S103" s="1"/>
  <c r="N111"/>
  <c r="O111" s="1"/>
  <c r="N109"/>
  <c r="O109" s="1"/>
  <c r="N105"/>
  <c r="O105" s="1"/>
  <c r="N119"/>
  <c r="O119" s="1"/>
  <c r="S119" s="1"/>
  <c r="L104"/>
  <c r="M104" s="1"/>
  <c r="L102"/>
  <c r="M102" s="1"/>
  <c r="M106"/>
  <c r="L106"/>
  <c r="M107"/>
  <c r="L116"/>
  <c r="M116" s="1"/>
  <c r="M110"/>
  <c r="M114"/>
  <c r="M118"/>
  <c r="L122"/>
  <c r="M122" s="1"/>
  <c r="L113"/>
  <c r="M113" s="1"/>
  <c r="L121"/>
  <c r="M121" s="1"/>
  <c r="L115"/>
  <c r="M115" s="1"/>
  <c r="M108"/>
  <c r="L112"/>
  <c r="M112" s="1"/>
  <c r="M120"/>
  <c r="N80"/>
  <c r="O80" s="1"/>
  <c r="N86"/>
  <c r="O86" s="1"/>
  <c r="S86" s="1"/>
  <c r="N84"/>
  <c r="O84" s="1"/>
  <c r="N94"/>
  <c r="O94" s="1"/>
  <c r="K88"/>
  <c r="L88" s="1"/>
  <c r="J88"/>
  <c r="I88"/>
  <c r="M92"/>
  <c r="M91"/>
  <c r="M81"/>
  <c r="M90"/>
  <c r="M79"/>
  <c r="L96"/>
  <c r="M96" s="1"/>
  <c r="J100"/>
  <c r="I100"/>
  <c r="K100"/>
  <c r="L100" s="1"/>
  <c r="M82"/>
  <c r="M77"/>
  <c r="M89"/>
  <c r="M93"/>
  <c r="M78"/>
  <c r="L99"/>
  <c r="M99" s="1"/>
  <c r="M97"/>
  <c r="M101"/>
  <c r="M87"/>
  <c r="M95"/>
  <c r="K98"/>
  <c r="L98" s="1"/>
  <c r="J98"/>
  <c r="I98"/>
  <c r="M85"/>
  <c r="M83"/>
  <c r="J74"/>
  <c r="K74"/>
  <c r="I74"/>
  <c r="J76"/>
  <c r="I76"/>
  <c r="K76"/>
  <c r="L76" s="1"/>
  <c r="M73"/>
  <c r="N72"/>
  <c r="O72" s="1"/>
  <c r="M75"/>
  <c r="N54"/>
  <c r="O54" s="1"/>
  <c r="J55"/>
  <c r="S55" s="1"/>
  <c r="I55"/>
  <c r="K55"/>
  <c r="L55" s="1"/>
  <c r="J63"/>
  <c r="S63" s="1"/>
  <c r="I63"/>
  <c r="K63"/>
  <c r="L63" s="1"/>
  <c r="J53"/>
  <c r="S53" s="1"/>
  <c r="I53"/>
  <c r="K53"/>
  <c r="L53" s="1"/>
  <c r="J61"/>
  <c r="S61" s="1"/>
  <c r="I61"/>
  <c r="K61"/>
  <c r="L61" s="1"/>
  <c r="J69"/>
  <c r="S69" s="1"/>
  <c r="I69"/>
  <c r="K69"/>
  <c r="L69" s="1"/>
  <c r="M60"/>
  <c r="M68"/>
  <c r="J59"/>
  <c r="I59"/>
  <c r="L59"/>
  <c r="K59"/>
  <c r="J57"/>
  <c r="S57" s="1"/>
  <c r="I57"/>
  <c r="L57"/>
  <c r="K57"/>
  <c r="J65"/>
  <c r="S65" s="1"/>
  <c r="I65"/>
  <c r="L65"/>
  <c r="K65"/>
  <c r="M56"/>
  <c r="M64"/>
  <c r="M58"/>
  <c r="M62"/>
  <c r="M66"/>
  <c r="M70"/>
  <c r="J67"/>
  <c r="I67"/>
  <c r="K67"/>
  <c r="J71"/>
  <c r="I71"/>
  <c r="K71"/>
  <c r="L71" s="1"/>
  <c r="N24" i="9" l="1"/>
  <c r="F80"/>
  <c r="E84"/>
  <c r="N56"/>
  <c r="D76"/>
  <c r="N8"/>
  <c r="N5"/>
  <c r="O56"/>
  <c r="O8"/>
  <c r="L8"/>
  <c r="J6"/>
  <c r="K6" s="1"/>
  <c r="N6" s="1"/>
  <c r="I7"/>
  <c r="O52"/>
  <c r="K36"/>
  <c r="N36" s="1"/>
  <c r="J49"/>
  <c r="K49" s="1"/>
  <c r="N49" s="1"/>
  <c r="M40"/>
  <c r="L40"/>
  <c r="M17"/>
  <c r="L17"/>
  <c r="L16"/>
  <c r="M16"/>
  <c r="M56"/>
  <c r="L56"/>
  <c r="M9"/>
  <c r="L9"/>
  <c r="M25"/>
  <c r="L25"/>
  <c r="M21"/>
  <c r="L21"/>
  <c r="J45"/>
  <c r="K45" s="1"/>
  <c r="L28"/>
  <c r="M28"/>
  <c r="L33"/>
  <c r="M33"/>
  <c r="O33"/>
  <c r="L12"/>
  <c r="M12"/>
  <c r="M13"/>
  <c r="L13"/>
  <c r="L37"/>
  <c r="M37"/>
  <c r="J14"/>
  <c r="K14" s="1"/>
  <c r="N14" s="1"/>
  <c r="J30"/>
  <c r="K30" s="1"/>
  <c r="N30" s="1"/>
  <c r="J46"/>
  <c r="K46" s="1"/>
  <c r="N46" s="1"/>
  <c r="J42"/>
  <c r="K42" s="1"/>
  <c r="J34"/>
  <c r="K34" s="1"/>
  <c r="J26"/>
  <c r="K26" s="1"/>
  <c r="I11"/>
  <c r="I35"/>
  <c r="I43"/>
  <c r="J54"/>
  <c r="K54" s="1"/>
  <c r="N54" s="1"/>
  <c r="J18"/>
  <c r="K18" s="1"/>
  <c r="J50"/>
  <c r="K50" s="1"/>
  <c r="N50" s="1"/>
  <c r="J38"/>
  <c r="K38" s="1"/>
  <c r="N38" s="1"/>
  <c r="M52"/>
  <c r="L52"/>
  <c r="M48"/>
  <c r="L48"/>
  <c r="I51"/>
  <c r="I19"/>
  <c r="I31"/>
  <c r="I15"/>
  <c r="I55"/>
  <c r="I47"/>
  <c r="I23"/>
  <c r="J58"/>
  <c r="K58" s="1"/>
  <c r="M44"/>
  <c r="L44"/>
  <c r="I39"/>
  <c r="P41"/>
  <c r="Q41" s="1"/>
  <c r="J22"/>
  <c r="K22" s="1"/>
  <c r="N22" s="1"/>
  <c r="L32"/>
  <c r="M32"/>
  <c r="J10"/>
  <c r="K10" s="1"/>
  <c r="J53"/>
  <c r="K53" s="1"/>
  <c r="L24"/>
  <c r="M24"/>
  <c r="M29"/>
  <c r="L29"/>
  <c r="I27"/>
  <c r="P20"/>
  <c r="Q20" s="1"/>
  <c r="L5"/>
  <c r="M5"/>
  <c r="L4"/>
  <c r="M4"/>
  <c r="S111" i="8"/>
  <c r="S105"/>
  <c r="S94"/>
  <c r="S117"/>
  <c r="S84"/>
  <c r="S80"/>
  <c r="S72"/>
  <c r="N112"/>
  <c r="O112" s="1"/>
  <c r="N121"/>
  <c r="O121" s="1"/>
  <c r="N116"/>
  <c r="O116" s="1"/>
  <c r="N102"/>
  <c r="O102" s="1"/>
  <c r="P119"/>
  <c r="Q119"/>
  <c r="P117"/>
  <c r="Q117"/>
  <c r="P111"/>
  <c r="Q111"/>
  <c r="P109"/>
  <c r="T109" s="1"/>
  <c r="Q109"/>
  <c r="N118"/>
  <c r="O118" s="1"/>
  <c r="P105"/>
  <c r="Q105"/>
  <c r="N115"/>
  <c r="O115" s="1"/>
  <c r="N122"/>
  <c r="O122" s="1"/>
  <c r="N104"/>
  <c r="O104" s="1"/>
  <c r="N110"/>
  <c r="O110" s="1"/>
  <c r="N107"/>
  <c r="O107" s="1"/>
  <c r="N113"/>
  <c r="O113" s="1"/>
  <c r="P103"/>
  <c r="Q103"/>
  <c r="N120"/>
  <c r="O120" s="1"/>
  <c r="N106"/>
  <c r="O106" s="1"/>
  <c r="N108"/>
  <c r="O108" s="1"/>
  <c r="N114"/>
  <c r="O114" s="1"/>
  <c r="Q86"/>
  <c r="P86"/>
  <c r="N99"/>
  <c r="O99" s="1"/>
  <c r="P84"/>
  <c r="Q84"/>
  <c r="N85"/>
  <c r="O85" s="1"/>
  <c r="N87"/>
  <c r="O87" s="1"/>
  <c r="N78"/>
  <c r="O78" s="1"/>
  <c r="N82"/>
  <c r="O82" s="1"/>
  <c r="N81"/>
  <c r="O81" s="1"/>
  <c r="P94"/>
  <c r="Q94"/>
  <c r="N96"/>
  <c r="O96" s="1"/>
  <c r="P80"/>
  <c r="T80" s="1"/>
  <c r="Q80"/>
  <c r="N95"/>
  <c r="O95" s="1"/>
  <c r="N77"/>
  <c r="O77" s="1"/>
  <c r="N90"/>
  <c r="O90" s="1"/>
  <c r="N97"/>
  <c r="O97" s="1"/>
  <c r="N89"/>
  <c r="O89" s="1"/>
  <c r="N79"/>
  <c r="O79" s="1"/>
  <c r="N92"/>
  <c r="O92" s="1"/>
  <c r="N83"/>
  <c r="O83" s="1"/>
  <c r="N101"/>
  <c r="O101" s="1"/>
  <c r="N93"/>
  <c r="O93" s="1"/>
  <c r="N91"/>
  <c r="O91" s="1"/>
  <c r="M98"/>
  <c r="M88"/>
  <c r="M100"/>
  <c r="Q72"/>
  <c r="P72"/>
  <c r="N75"/>
  <c r="O75" s="1"/>
  <c r="N73"/>
  <c r="O73" s="1"/>
  <c r="M76"/>
  <c r="L74"/>
  <c r="M74" s="1"/>
  <c r="P54"/>
  <c r="Q54"/>
  <c r="S54"/>
  <c r="O56"/>
  <c r="N56"/>
  <c r="O58"/>
  <c r="N58"/>
  <c r="O60"/>
  <c r="N60"/>
  <c r="O62"/>
  <c r="N62"/>
  <c r="O68"/>
  <c r="N68"/>
  <c r="M65"/>
  <c r="M57"/>
  <c r="M59"/>
  <c r="M69"/>
  <c r="M53"/>
  <c r="O70"/>
  <c r="N70"/>
  <c r="N64"/>
  <c r="O64" s="1"/>
  <c r="M61"/>
  <c r="M63"/>
  <c r="M55"/>
  <c r="L67"/>
  <c r="M67" s="1"/>
  <c r="O66"/>
  <c r="N66"/>
  <c r="M71"/>
  <c r="E86" i="9" l="1"/>
  <c r="E88"/>
  <c r="M36"/>
  <c r="L36"/>
  <c r="G80"/>
  <c r="E78"/>
  <c r="O58"/>
  <c r="N58"/>
  <c r="P8"/>
  <c r="Q8" s="1"/>
  <c r="P21"/>
  <c r="Q21" s="1"/>
  <c r="P56"/>
  <c r="Q56" s="1"/>
  <c r="P40"/>
  <c r="Q40" s="1"/>
  <c r="P9"/>
  <c r="Q9" s="1"/>
  <c r="M6"/>
  <c r="L6"/>
  <c r="O6"/>
  <c r="J7"/>
  <c r="K7" s="1"/>
  <c r="P52"/>
  <c r="Q52" s="1"/>
  <c r="P13"/>
  <c r="Q13" s="1"/>
  <c r="P25"/>
  <c r="Q25" s="1"/>
  <c r="P17"/>
  <c r="Q17" s="1"/>
  <c r="L46"/>
  <c r="M46"/>
  <c r="O46"/>
  <c r="M42"/>
  <c r="L42"/>
  <c r="L58"/>
  <c r="M58"/>
  <c r="M34"/>
  <c r="L34"/>
  <c r="M49"/>
  <c r="L49"/>
  <c r="O49"/>
  <c r="J47"/>
  <c r="K47" s="1"/>
  <c r="N47" s="1"/>
  <c r="L54"/>
  <c r="M54"/>
  <c r="J11"/>
  <c r="K11" s="1"/>
  <c r="N11" s="1"/>
  <c r="M30"/>
  <c r="L30"/>
  <c r="O30"/>
  <c r="J39"/>
  <c r="K39" s="1"/>
  <c r="N39" s="1"/>
  <c r="J15"/>
  <c r="K15" s="1"/>
  <c r="P29"/>
  <c r="Q29" s="1"/>
  <c r="P32"/>
  <c r="Q32" s="1"/>
  <c r="P44"/>
  <c r="Q44" s="1"/>
  <c r="P48"/>
  <c r="Q48" s="1"/>
  <c r="J27"/>
  <c r="K27" s="1"/>
  <c r="N27" s="1"/>
  <c r="J31"/>
  <c r="K31" s="1"/>
  <c r="N31" s="1"/>
  <c r="L50"/>
  <c r="M50"/>
  <c r="M10"/>
  <c r="L10"/>
  <c r="M22"/>
  <c r="L22"/>
  <c r="O22"/>
  <c r="J51"/>
  <c r="K51" s="1"/>
  <c r="J35"/>
  <c r="K35" s="1"/>
  <c r="N35" s="1"/>
  <c r="M14"/>
  <c r="L14"/>
  <c r="O14"/>
  <c r="P24"/>
  <c r="Q24" s="1"/>
  <c r="P12"/>
  <c r="Q12" s="1"/>
  <c r="P33"/>
  <c r="Q33" s="1"/>
  <c r="P16"/>
  <c r="Q16" s="1"/>
  <c r="M53"/>
  <c r="L53"/>
  <c r="J55"/>
  <c r="K55" s="1"/>
  <c r="N55" s="1"/>
  <c r="J19"/>
  <c r="K19" s="1"/>
  <c r="N19" s="1"/>
  <c r="M18"/>
  <c r="L18"/>
  <c r="J43"/>
  <c r="K43" s="1"/>
  <c r="N43" s="1"/>
  <c r="P37"/>
  <c r="Q37" s="1"/>
  <c r="P28"/>
  <c r="Q28" s="1"/>
  <c r="J23"/>
  <c r="K23" s="1"/>
  <c r="M38"/>
  <c r="L38"/>
  <c r="O38"/>
  <c r="M26"/>
  <c r="L26"/>
  <c r="M45"/>
  <c r="L45"/>
  <c r="P4"/>
  <c r="Q4" s="1"/>
  <c r="P5"/>
  <c r="Q5" s="1"/>
  <c r="T86" i="8"/>
  <c r="T103"/>
  <c r="T105"/>
  <c r="S83"/>
  <c r="S87"/>
  <c r="S121"/>
  <c r="S78"/>
  <c r="S113"/>
  <c r="S95"/>
  <c r="S85"/>
  <c r="S104"/>
  <c r="S101"/>
  <c r="S77"/>
  <c r="S82"/>
  <c r="S99"/>
  <c r="S93"/>
  <c r="S92"/>
  <c r="S90"/>
  <c r="S81"/>
  <c r="S114"/>
  <c r="S107"/>
  <c r="S115"/>
  <c r="S102"/>
  <c r="S112"/>
  <c r="T117"/>
  <c r="S91"/>
  <c r="S79"/>
  <c r="S96"/>
  <c r="S108"/>
  <c r="S110"/>
  <c r="S116"/>
  <c r="S75"/>
  <c r="S73"/>
  <c r="S97"/>
  <c r="S120"/>
  <c r="S122"/>
  <c r="S118"/>
  <c r="T111"/>
  <c r="T119"/>
  <c r="S89"/>
  <c r="S106"/>
  <c r="T72"/>
  <c r="P106"/>
  <c r="Q106"/>
  <c r="Q108"/>
  <c r="P108"/>
  <c r="P116"/>
  <c r="Q116"/>
  <c r="Q114"/>
  <c r="P114"/>
  <c r="P107"/>
  <c r="Q107"/>
  <c r="P115"/>
  <c r="Q115"/>
  <c r="Q102"/>
  <c r="P102"/>
  <c r="Q112"/>
  <c r="P112"/>
  <c r="Q104"/>
  <c r="P104"/>
  <c r="Q110"/>
  <c r="P110"/>
  <c r="Q120"/>
  <c r="P120"/>
  <c r="Q122"/>
  <c r="P122"/>
  <c r="Q118"/>
  <c r="P118"/>
  <c r="P113"/>
  <c r="Q113"/>
  <c r="P121"/>
  <c r="Q121"/>
  <c r="Q79"/>
  <c r="P79"/>
  <c r="Q96"/>
  <c r="P96"/>
  <c r="P99"/>
  <c r="Q99"/>
  <c r="Q92"/>
  <c r="P92"/>
  <c r="Q90"/>
  <c r="P90"/>
  <c r="Q81"/>
  <c r="P81"/>
  <c r="P97"/>
  <c r="Q97"/>
  <c r="Q101"/>
  <c r="P101"/>
  <c r="Q77"/>
  <c r="P77"/>
  <c r="Q82"/>
  <c r="P82"/>
  <c r="Q91"/>
  <c r="P91"/>
  <c r="Q89"/>
  <c r="P89"/>
  <c r="P95"/>
  <c r="Q95"/>
  <c r="P85"/>
  <c r="Q85"/>
  <c r="N98"/>
  <c r="O98" s="1"/>
  <c r="P93"/>
  <c r="Q93"/>
  <c r="P83"/>
  <c r="Q83"/>
  <c r="T94"/>
  <c r="T84"/>
  <c r="N100"/>
  <c r="O100" s="1"/>
  <c r="P78"/>
  <c r="Q78"/>
  <c r="N88"/>
  <c r="O88" s="1"/>
  <c r="P87"/>
  <c r="T87" s="1"/>
  <c r="Q87"/>
  <c r="P75"/>
  <c r="Q75"/>
  <c r="N76"/>
  <c r="O76" s="1"/>
  <c r="N74"/>
  <c r="O74" s="1"/>
  <c r="P73"/>
  <c r="Q73"/>
  <c r="N67"/>
  <c r="O67" s="1"/>
  <c r="P64"/>
  <c r="T64" s="1"/>
  <c r="Q64"/>
  <c r="S64"/>
  <c r="N57"/>
  <c r="O57" s="1"/>
  <c r="P58"/>
  <c r="T58" s="1"/>
  <c r="Q58"/>
  <c r="P66"/>
  <c r="T66" s="1"/>
  <c r="Q66"/>
  <c r="N59"/>
  <c r="O59" s="1"/>
  <c r="N61"/>
  <c r="O61" s="1"/>
  <c r="P68"/>
  <c r="Q68"/>
  <c r="P60"/>
  <c r="T60" s="1"/>
  <c r="Q60"/>
  <c r="P56"/>
  <c r="T56" s="1"/>
  <c r="Q56"/>
  <c r="T54"/>
  <c r="N55"/>
  <c r="O55" s="1"/>
  <c r="N53"/>
  <c r="O53" s="1"/>
  <c r="P62"/>
  <c r="T62" s="1"/>
  <c r="Q62"/>
  <c r="S62"/>
  <c r="P70"/>
  <c r="T70" s="1"/>
  <c r="Q70"/>
  <c r="S70"/>
  <c r="N71"/>
  <c r="O71" s="1"/>
  <c r="S71" s="1"/>
  <c r="N63"/>
  <c r="O63" s="1"/>
  <c r="N69"/>
  <c r="O69" s="1"/>
  <c r="N65"/>
  <c r="O65" s="1"/>
  <c r="P36" i="9" l="1"/>
  <c r="Q36" s="1"/>
  <c r="H80"/>
  <c r="G82"/>
  <c r="F78"/>
  <c r="O11"/>
  <c r="P26"/>
  <c r="Q26" s="1"/>
  <c r="M7"/>
  <c r="L7"/>
  <c r="O7"/>
  <c r="P6"/>
  <c r="Q6" s="1"/>
  <c r="P42"/>
  <c r="Q42" s="1"/>
  <c r="P14"/>
  <c r="Q14" s="1"/>
  <c r="P34"/>
  <c r="Q34" s="1"/>
  <c r="P58"/>
  <c r="P53"/>
  <c r="Q53" s="1"/>
  <c r="M11"/>
  <c r="L11"/>
  <c r="M27"/>
  <c r="L27"/>
  <c r="O27"/>
  <c r="M15"/>
  <c r="L15"/>
  <c r="M39"/>
  <c r="L39"/>
  <c r="M47"/>
  <c r="L47"/>
  <c r="M55"/>
  <c r="L55"/>
  <c r="M35"/>
  <c r="L35"/>
  <c r="M23"/>
  <c r="L23"/>
  <c r="M19"/>
  <c r="L19"/>
  <c r="O19"/>
  <c r="M31"/>
  <c r="L31"/>
  <c r="P38"/>
  <c r="Q38" s="1"/>
  <c r="P18"/>
  <c r="Q18" s="1"/>
  <c r="P22"/>
  <c r="Q22" s="1"/>
  <c r="P49"/>
  <c r="Q49" s="1"/>
  <c r="P46"/>
  <c r="Q46" s="1"/>
  <c r="M43"/>
  <c r="L43"/>
  <c r="O43"/>
  <c r="P10"/>
  <c r="Q10" s="1"/>
  <c r="P50"/>
  <c r="Q50" s="1"/>
  <c r="P54"/>
  <c r="Q54" s="1"/>
  <c r="M51"/>
  <c r="L51"/>
  <c r="P45"/>
  <c r="Q45" s="1"/>
  <c r="P30"/>
  <c r="Q30" s="1"/>
  <c r="T93" i="8"/>
  <c r="T85"/>
  <c r="T121"/>
  <c r="T107"/>
  <c r="T116"/>
  <c r="T106"/>
  <c r="T78"/>
  <c r="T113"/>
  <c r="T115"/>
  <c r="S88"/>
  <c r="S98"/>
  <c r="S100"/>
  <c r="T75"/>
  <c r="S74"/>
  <c r="T73"/>
  <c r="T91"/>
  <c r="T90"/>
  <c r="S76"/>
  <c r="T77"/>
  <c r="T79"/>
  <c r="T122"/>
  <c r="T112"/>
  <c r="T114"/>
  <c r="T110"/>
  <c r="T108"/>
  <c r="T118"/>
  <c r="T120"/>
  <c r="T104"/>
  <c r="T102"/>
  <c r="T89"/>
  <c r="T101"/>
  <c r="T92"/>
  <c r="T96"/>
  <c r="T83"/>
  <c r="T95"/>
  <c r="T97"/>
  <c r="T99"/>
  <c r="P88"/>
  <c r="Q88"/>
  <c r="P100"/>
  <c r="Q100"/>
  <c r="P98"/>
  <c r="Q98"/>
  <c r="T82"/>
  <c r="T81"/>
  <c r="Q74"/>
  <c r="P74"/>
  <c r="P76"/>
  <c r="Q76"/>
  <c r="Q55"/>
  <c r="P55"/>
  <c r="T55" s="1"/>
  <c r="Q65"/>
  <c r="P65"/>
  <c r="Q53"/>
  <c r="P53"/>
  <c r="T53" s="1"/>
  <c r="Q61"/>
  <c r="P61"/>
  <c r="Q71"/>
  <c r="P71"/>
  <c r="Q67"/>
  <c r="P67"/>
  <c r="S67"/>
  <c r="Q69"/>
  <c r="P69"/>
  <c r="T69" s="1"/>
  <c r="Q59"/>
  <c r="P59"/>
  <c r="S59"/>
  <c r="Q63"/>
  <c r="P63"/>
  <c r="Q57"/>
  <c r="P57"/>
  <c r="T68"/>
  <c r="I80" i="9" l="1"/>
  <c r="H82"/>
  <c r="P62"/>
  <c r="K62" s="1"/>
  <c r="P68" s="1"/>
  <c r="Q58"/>
  <c r="G78"/>
  <c r="K66"/>
  <c r="D78"/>
  <c r="P7"/>
  <c r="Q7" s="1"/>
  <c r="P15"/>
  <c r="Q15" s="1"/>
  <c r="P11"/>
  <c r="Q11" s="1"/>
  <c r="P51"/>
  <c r="Q51" s="1"/>
  <c r="P43"/>
  <c r="Q43" s="1"/>
  <c r="P27"/>
  <c r="Q27" s="1"/>
  <c r="P35"/>
  <c r="Q35" s="1"/>
  <c r="P31"/>
  <c r="Q31" s="1"/>
  <c r="P19"/>
  <c r="Q19" s="1"/>
  <c r="P55"/>
  <c r="Q55" s="1"/>
  <c r="P39"/>
  <c r="Q39" s="1"/>
  <c r="P47"/>
  <c r="Q47" s="1"/>
  <c r="P23"/>
  <c r="Q23" s="1"/>
  <c r="T100" i="8"/>
  <c r="T71"/>
  <c r="T98"/>
  <c r="T74"/>
  <c r="T76"/>
  <c r="T88"/>
  <c r="T59"/>
  <c r="T65"/>
  <c r="T61"/>
  <c r="T63"/>
  <c r="T57"/>
  <c r="T67"/>
  <c r="F86" i="9" l="1"/>
  <c r="J80"/>
  <c r="I82"/>
  <c r="K67"/>
  <c r="E74" s="1"/>
  <c r="J78"/>
  <c r="H78"/>
  <c r="O68"/>
  <c r="N68" s="1"/>
  <c r="K68" s="1"/>
  <c r="G45" i="8"/>
  <c r="G46"/>
  <c r="G47"/>
  <c r="G48"/>
  <c r="G49"/>
  <c r="G50"/>
  <c r="G51"/>
  <c r="G52"/>
  <c r="G44"/>
  <c r="D18"/>
  <c r="J2"/>
  <c r="D12"/>
  <c r="D14" s="1"/>
  <c r="G14" s="1"/>
  <c r="M37"/>
  <c r="U24"/>
  <c r="T8"/>
  <c r="T10" s="1"/>
  <c r="G5"/>
  <c r="W3"/>
  <c r="W3" i="6"/>
  <c r="G5"/>
  <c r="T8"/>
  <c r="D12"/>
  <c r="U23"/>
  <c r="U25" s="1"/>
  <c r="M36"/>
  <c r="F74" i="9" l="1"/>
  <c r="G86"/>
  <c r="K80"/>
  <c r="J82"/>
  <c r="R74"/>
  <c r="I78"/>
  <c r="G12" i="8"/>
  <c r="T11"/>
  <c r="W11" s="1"/>
  <c r="T16" s="1"/>
  <c r="H24"/>
  <c r="U26"/>
  <c r="U28" s="1"/>
  <c r="J14"/>
  <c r="U27" i="6"/>
  <c r="T10"/>
  <c r="D13"/>
  <c r="H86" i="9" l="1"/>
  <c r="L80"/>
  <c r="K82"/>
  <c r="X22" i="8"/>
  <c r="T17"/>
  <c r="T21" s="1"/>
  <c r="E18"/>
  <c r="D19"/>
  <c r="D20" s="1"/>
  <c r="D21" s="1"/>
  <c r="E21" s="1"/>
  <c r="G13" i="6"/>
  <c r="H23"/>
  <c r="J13"/>
  <c r="D17"/>
  <c r="T11"/>
  <c r="M80" i="9" l="1"/>
  <c r="L82"/>
  <c r="I86"/>
  <c r="K78"/>
  <c r="D24" i="8"/>
  <c r="D23"/>
  <c r="T18"/>
  <c r="T19" s="1"/>
  <c r="U19" s="1"/>
  <c r="D28"/>
  <c r="D22" s="1"/>
  <c r="E22" s="1"/>
  <c r="T22"/>
  <c r="E19"/>
  <c r="E40" i="6"/>
  <c r="J17"/>
  <c r="X21"/>
  <c r="W11"/>
  <c r="T15" s="1"/>
  <c r="D18"/>
  <c r="D23" s="1"/>
  <c r="E17"/>
  <c r="D19"/>
  <c r="D20" s="1"/>
  <c r="E20" s="1"/>
  <c r="J86" i="9" l="1"/>
  <c r="N80"/>
  <c r="M82"/>
  <c r="L78"/>
  <c r="T20" i="8"/>
  <c r="U20" s="1"/>
  <c r="U21" s="1"/>
  <c r="U22" s="1"/>
  <c r="T23" s="1"/>
  <c r="U23" s="1"/>
  <c r="T24" s="1"/>
  <c r="D45" s="1"/>
  <c r="T26"/>
  <c r="T28" s="1"/>
  <c r="E23"/>
  <c r="E24" s="1"/>
  <c r="D25" s="1"/>
  <c r="E25" s="1"/>
  <c r="D26" s="1"/>
  <c r="D43" s="1"/>
  <c r="E26"/>
  <c r="E28" s="1"/>
  <c r="F19"/>
  <c r="F26" s="1"/>
  <c r="F28" s="1"/>
  <c r="G18"/>
  <c r="D30"/>
  <c r="D32" s="1"/>
  <c r="D27" i="6"/>
  <c r="D21" s="1"/>
  <c r="E21" s="1"/>
  <c r="D22"/>
  <c r="T16"/>
  <c r="T20" s="1"/>
  <c r="E18"/>
  <c r="F17"/>
  <c r="J18"/>
  <c r="J25"/>
  <c r="J27" s="1"/>
  <c r="O80" i="9" l="1"/>
  <c r="N82"/>
  <c r="K86"/>
  <c r="M78"/>
  <c r="F30" i="8"/>
  <c r="F32" s="1"/>
  <c r="E30"/>
  <c r="E32" s="1"/>
  <c r="H18"/>
  <c r="G19"/>
  <c r="D39"/>
  <c r="E22" i="6"/>
  <c r="E23" s="1"/>
  <c r="D24" s="1"/>
  <c r="E24" s="1"/>
  <c r="D25" s="1"/>
  <c r="D42" s="1"/>
  <c r="D29"/>
  <c r="D31" s="1"/>
  <c r="E29"/>
  <c r="F18"/>
  <c r="F25" s="1"/>
  <c r="G17"/>
  <c r="J29"/>
  <c r="J31" s="1"/>
  <c r="J33" s="1"/>
  <c r="E27"/>
  <c r="T21"/>
  <c r="E25"/>
  <c r="E31"/>
  <c r="T17"/>
  <c r="L86" i="9" l="1"/>
  <c r="P80"/>
  <c r="P82" s="1"/>
  <c r="O82"/>
  <c r="N78"/>
  <c r="E41" i="8"/>
  <c r="F34" s="1"/>
  <c r="I18"/>
  <c r="J18" s="1"/>
  <c r="H19"/>
  <c r="G26"/>
  <c r="G28" s="1"/>
  <c r="T18" i="6"/>
  <c r="U18" s="1"/>
  <c r="T27"/>
  <c r="T25"/>
  <c r="T19"/>
  <c r="U19" s="1"/>
  <c r="U20" s="1"/>
  <c r="U21" s="1"/>
  <c r="T22" s="1"/>
  <c r="U22" s="1"/>
  <c r="T23" s="1"/>
  <c r="F27"/>
  <c r="F29" s="1"/>
  <c r="F31" s="1"/>
  <c r="G18"/>
  <c r="H17"/>
  <c r="M86" i="9" l="1"/>
  <c r="P78"/>
  <c r="O78"/>
  <c r="J19" i="8"/>
  <c r="J26"/>
  <c r="J28" s="1"/>
  <c r="E34"/>
  <c r="D44" s="1"/>
  <c r="I19"/>
  <c r="I26" s="1"/>
  <c r="K18"/>
  <c r="G30"/>
  <c r="G32" s="1"/>
  <c r="H26"/>
  <c r="H28" s="1"/>
  <c r="E44" i="6"/>
  <c r="D44" s="1"/>
  <c r="D38"/>
  <c r="D40" s="1"/>
  <c r="H18"/>
  <c r="I17"/>
  <c r="G25"/>
  <c r="N86" i="9" l="1"/>
  <c r="J30" i="8"/>
  <c r="J32" s="1"/>
  <c r="J34" s="1"/>
  <c r="Q34"/>
  <c r="I28"/>
  <c r="I30" s="1"/>
  <c r="I32" s="1"/>
  <c r="L18"/>
  <c r="K19"/>
  <c r="K26"/>
  <c r="K28" s="1"/>
  <c r="H30"/>
  <c r="H32" s="1"/>
  <c r="E33" i="6"/>
  <c r="F33"/>
  <c r="I18"/>
  <c r="K17"/>
  <c r="H25"/>
  <c r="G27"/>
  <c r="G29" s="1"/>
  <c r="G31" s="1"/>
  <c r="O86" i="9" l="1"/>
  <c r="P86"/>
  <c r="M18" i="8"/>
  <c r="L19"/>
  <c r="L26" s="1"/>
  <c r="K30"/>
  <c r="K32" s="1"/>
  <c r="Q33" i="6"/>
  <c r="D43"/>
  <c r="H27"/>
  <c r="H29" s="1"/>
  <c r="L17"/>
  <c r="K18"/>
  <c r="I25"/>
  <c r="L28" i="8" l="1"/>
  <c r="N18"/>
  <c r="M19"/>
  <c r="M26" s="1"/>
  <c r="K25" i="6"/>
  <c r="M17"/>
  <c r="L18"/>
  <c r="L25" s="1"/>
  <c r="I27"/>
  <c r="I29" s="1"/>
  <c r="I31" s="1"/>
  <c r="H31"/>
  <c r="M28" i="8" l="1"/>
  <c r="L30"/>
  <c r="L32" s="1"/>
  <c r="N19"/>
  <c r="O18"/>
  <c r="K27" i="6"/>
  <c r="K29" s="1"/>
  <c r="K31" s="1"/>
  <c r="L27"/>
  <c r="L31" s="1"/>
  <c r="M18"/>
  <c r="N17"/>
  <c r="L29"/>
  <c r="N26" i="8" l="1"/>
  <c r="M30"/>
  <c r="M32" s="1"/>
  <c r="P18"/>
  <c r="O19"/>
  <c r="O26" s="1"/>
  <c r="N18" i="6"/>
  <c r="O17"/>
  <c r="M25"/>
  <c r="O28" i="8" l="1"/>
  <c r="O30" s="1"/>
  <c r="O32" s="1"/>
  <c r="N28"/>
  <c r="N30" s="1"/>
  <c r="P19"/>
  <c r="M27" i="6"/>
  <c r="M29" s="1"/>
  <c r="M31" s="1"/>
  <c r="O18"/>
  <c r="P17"/>
  <c r="N25"/>
  <c r="N27" s="1"/>
  <c r="N32" i="8" l="1"/>
  <c r="P26"/>
  <c r="P28" s="1"/>
  <c r="N29" i="6"/>
  <c r="N31" s="1"/>
  <c r="P18"/>
  <c r="P25" s="1"/>
  <c r="O25"/>
  <c r="P30" i="8" l="1"/>
  <c r="P32" s="1"/>
  <c r="O27" i="6"/>
  <c r="O29" s="1"/>
  <c r="P27"/>
  <c r="P29" l="1"/>
  <c r="P31" s="1"/>
  <c r="O31"/>
</calcChain>
</file>

<file path=xl/sharedStrings.xml><?xml version="1.0" encoding="utf-8"?>
<sst xmlns="http://schemas.openxmlformats.org/spreadsheetml/2006/main" count="1001" uniqueCount="85">
  <si>
    <t>שארית חודש</t>
  </si>
  <si>
    <t>שארית שנה פשוטה</t>
  </si>
  <si>
    <t>שארית שנה מעוברת</t>
  </si>
  <si>
    <t>הפרש שנה מעו' לעומת ש"פ</t>
  </si>
  <si>
    <t>שארית מחזור</t>
  </si>
  <si>
    <t>ת. מחזור ראשון</t>
  </si>
  <si>
    <t>הכנס שנה עברית</t>
  </si>
  <si>
    <t>מחזור</t>
  </si>
  <si>
    <t>מס' שנה במחזור</t>
  </si>
  <si>
    <t>מס' שנים מעוברות שעברו לתום ש"ק</t>
  </si>
  <si>
    <t>שנה מעוברת</t>
  </si>
  <si>
    <t xml:space="preserve">תשרי </t>
  </si>
  <si>
    <t>חשוון</t>
  </si>
  <si>
    <t>כסלו</t>
  </si>
  <si>
    <t>טבת</t>
  </si>
  <si>
    <t>שבט</t>
  </si>
  <si>
    <t>אדר א'</t>
  </si>
  <si>
    <t>אדר ב'</t>
  </si>
  <si>
    <t>ניסן</t>
  </si>
  <si>
    <t>אייר</t>
  </si>
  <si>
    <t>סיון</t>
  </si>
  <si>
    <t>תמוז</t>
  </si>
  <si>
    <t>אב</t>
  </si>
  <si>
    <t>אלול</t>
  </si>
  <si>
    <t>ערך מספרי למולד</t>
  </si>
  <si>
    <t>מס' שבועות שלמים</t>
  </si>
  <si>
    <t>מולד מחושב לר"ה</t>
  </si>
  <si>
    <t>מולד דחוי ליום</t>
  </si>
  <si>
    <t>דחייה ראשונה</t>
  </si>
  <si>
    <t>דחייה שנייה</t>
  </si>
  <si>
    <t>המולד לשאר החדשים יצא ביום</t>
  </si>
  <si>
    <t>דחייה שלישית</t>
  </si>
  <si>
    <t>דחייה רביעית</t>
  </si>
  <si>
    <t>האם השנה לאחר עיבור</t>
  </si>
  <si>
    <t xml:space="preserve">ר"ה יצא ביום </t>
  </si>
  <si>
    <t>במספר שעות לאחר ת. היום</t>
  </si>
  <si>
    <t>דקות</t>
  </si>
  <si>
    <t>חלקים</t>
  </si>
  <si>
    <t>מס' ימים בחודש</t>
  </si>
  <si>
    <t>קביעות השנה  עפ"י ר"ה בשנה הבאה</t>
  </si>
  <si>
    <t xml:space="preserve">הפרש </t>
  </si>
  <si>
    <t>מס' ימים בשנה</t>
  </si>
  <si>
    <t>יום בו יצא ר"ה</t>
  </si>
  <si>
    <t>שלמה, חסרה, כסדרה</t>
  </si>
  <si>
    <t>יום בו יחול טו בניסן</t>
  </si>
  <si>
    <t>יומן</t>
  </si>
  <si>
    <t>מס' ימים</t>
  </si>
  <si>
    <t>א</t>
  </si>
  <si>
    <t>ב</t>
  </si>
  <si>
    <t>ג</t>
  </si>
  <si>
    <t>ד</t>
  </si>
  <si>
    <t>ה</t>
  </si>
  <si>
    <t>ו</t>
  </si>
  <si>
    <t>ש</t>
  </si>
  <si>
    <t>ר"ה</t>
  </si>
  <si>
    <t>צום גדליה</t>
  </si>
  <si>
    <t>יום כיפור</t>
  </si>
  <si>
    <t>סוכות</t>
  </si>
  <si>
    <t>הושענא</t>
  </si>
  <si>
    <t>ר"ח</t>
  </si>
  <si>
    <t>מחזור נכחי</t>
  </si>
  <si>
    <t>מחזורים שלמים שעברו</t>
  </si>
  <si>
    <t>שנה</t>
  </si>
  <si>
    <t>מס' שנים מעוברות</t>
  </si>
  <si>
    <t>מס' שנים פשוטות</t>
  </si>
  <si>
    <t>מולד תשרי לפני דחיות</t>
  </si>
  <si>
    <t>דחיית אד"ו</t>
  </si>
  <si>
    <t>דחיית מולד זקן</t>
  </si>
  <si>
    <t>האם השנה מעוברת</t>
  </si>
  <si>
    <t>דחיית ג-ט-רד בשנה פשוטה</t>
  </si>
  <si>
    <t>מס' שנים שעברו במחזור נכחי עד לשנה</t>
  </si>
  <si>
    <t>דחיית ב-טו-תקפט אחר עיבור</t>
  </si>
  <si>
    <t>האם שנה קודמת מעוברת</t>
  </si>
  <si>
    <t>ראש השנה יחול ביום</t>
  </si>
  <si>
    <t xml:space="preserve"> הכנס שנה</t>
  </si>
  <si>
    <t>סוג השנה</t>
  </si>
  <si>
    <t>סימן השנה</t>
  </si>
  <si>
    <t>מס' ימים עד פסח</t>
  </si>
  <si>
    <t>מולדות החדשים</t>
  </si>
  <si>
    <t>תשרי</t>
  </si>
  <si>
    <t>המולד יחול ביום</t>
  </si>
  <si>
    <t>מס' חלקים</t>
  </si>
  <si>
    <t>מס' דקות</t>
  </si>
  <si>
    <t>ערך מולד מפורט</t>
  </si>
  <si>
    <t>בשעות אחר 6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</si>
</sst>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_ * #,##0_ ;_ * \-#,##0_ ;_ * &quot;-&quot;??_ ;_ @_ "/>
    <numFmt numFmtId="165" formatCode="0.00000000"/>
    <numFmt numFmtId="166" formatCode="0.0000"/>
    <numFmt numFmtId="167" formatCode="0.000"/>
    <numFmt numFmtId="168" formatCode="0.00000000000000000000"/>
    <numFmt numFmtId="169" formatCode="0.000000"/>
  </numFmts>
  <fonts count="15">
    <font>
      <sz val="10"/>
      <name val="Arial"/>
      <charset val="177"/>
    </font>
    <font>
      <sz val="10"/>
      <name val="Arial"/>
      <charset val="177"/>
    </font>
    <font>
      <b/>
      <u/>
      <sz val="10"/>
      <name val="Arial"/>
      <family val="2"/>
      <charset val="177"/>
    </font>
    <font>
      <b/>
      <sz val="10"/>
      <name val="Arial"/>
      <family val="2"/>
      <charset val="177"/>
    </font>
    <font>
      <u/>
      <sz val="10"/>
      <name val="Arial"/>
      <family val="2"/>
      <charset val="177"/>
    </font>
    <font>
      <sz val="8"/>
      <name val="Arial"/>
      <family val="2"/>
      <charset val="177"/>
    </font>
    <font>
      <sz val="7"/>
      <name val="Arial"/>
      <family val="2"/>
      <charset val="177"/>
    </font>
    <font>
      <sz val="9"/>
      <name val="Arial"/>
      <family val="2"/>
      <charset val="177"/>
    </font>
    <font>
      <b/>
      <sz val="8"/>
      <name val="Arial"/>
      <family val="2"/>
      <charset val="177"/>
    </font>
    <font>
      <sz val="11"/>
      <color rgb="FFFF0000"/>
      <name val="Arial"/>
      <family val="2"/>
      <charset val="177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  <charset val="177"/>
      <scheme val="minor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164" fontId="4" fillId="0" borderId="0" xfId="1" applyNumberFormat="1" applyFont="1"/>
    <xf numFmtId="0" fontId="5" fillId="0" borderId="0" xfId="0" applyFont="1"/>
    <xf numFmtId="0" fontId="0" fillId="0" borderId="1" xfId="0" applyBorder="1"/>
    <xf numFmtId="0" fontId="3" fillId="0" borderId="0" xfId="0" applyFont="1"/>
    <xf numFmtId="0" fontId="6" fillId="0" borderId="0" xfId="0" applyFont="1"/>
    <xf numFmtId="0" fontId="7" fillId="0" borderId="0" xfId="0" applyFont="1"/>
    <xf numFmtId="0" fontId="2" fillId="0" borderId="0" xfId="0" applyFont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8" fillId="0" borderId="0" xfId="0" applyFont="1"/>
    <xf numFmtId="1" fontId="9" fillId="0" borderId="0" xfId="0" applyNumberFormat="1" applyFont="1"/>
    <xf numFmtId="165" fontId="0" fillId="0" borderId="0" xfId="0" applyNumberFormat="1"/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1" fillId="0" borderId="5" xfId="0" applyFont="1" applyBorder="1"/>
    <xf numFmtId="0" fontId="0" fillId="0" borderId="6" xfId="0" applyBorder="1"/>
    <xf numFmtId="1" fontId="0" fillId="0" borderId="6" xfId="0" applyNumberFormat="1" applyBorder="1"/>
    <xf numFmtId="165" fontId="0" fillId="0" borderId="6" xfId="0" applyNumberFormat="1" applyBorder="1"/>
    <xf numFmtId="0" fontId="0" fillId="0" borderId="7" xfId="0" applyBorder="1"/>
    <xf numFmtId="0" fontId="0" fillId="0" borderId="0" xfId="0" applyBorder="1"/>
    <xf numFmtId="1" fontId="0" fillId="0" borderId="0" xfId="0" applyNumberFormat="1" applyBorder="1"/>
    <xf numFmtId="165" fontId="0" fillId="0" borderId="0" xfId="0" applyNumberFormat="1" applyBorder="1"/>
    <xf numFmtId="0" fontId="0" fillId="0" borderId="8" xfId="0" applyBorder="1"/>
    <xf numFmtId="0" fontId="0" fillId="0" borderId="9" xfId="0" applyBorder="1"/>
    <xf numFmtId="1" fontId="0" fillId="0" borderId="9" xfId="0" applyNumberFormat="1" applyBorder="1"/>
    <xf numFmtId="165" fontId="0" fillId="0" borderId="9" xfId="0" applyNumberFormat="1" applyBorder="1"/>
    <xf numFmtId="0" fontId="12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1" fontId="13" fillId="0" borderId="0" xfId="0" applyNumberFormat="1" applyFont="1"/>
    <xf numFmtId="1" fontId="13" fillId="0" borderId="6" xfId="0" applyNumberFormat="1" applyFont="1" applyBorder="1"/>
    <xf numFmtId="1" fontId="13" fillId="0" borderId="0" xfId="0" applyNumberFormat="1" applyFont="1" applyBorder="1"/>
    <xf numFmtId="1" fontId="13" fillId="0" borderId="9" xfId="0" applyNumberFormat="1" applyFont="1" applyBorder="1"/>
    <xf numFmtId="0" fontId="14" fillId="0" borderId="0" xfId="0" applyFont="1"/>
    <xf numFmtId="0" fontId="14" fillId="0" borderId="1" xfId="0" applyFont="1" applyBorder="1"/>
    <xf numFmtId="166" fontId="0" fillId="0" borderId="0" xfId="0" applyNumberFormat="1"/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2" fontId="0" fillId="0" borderId="0" xfId="0" applyNumberFormat="1"/>
    <xf numFmtId="0" fontId="11" fillId="0" borderId="0" xfId="0" applyFont="1" applyAlignment="1">
      <alignment horizontal="left"/>
    </xf>
    <xf numFmtId="2" fontId="11" fillId="0" borderId="0" xfId="0" applyNumberFormat="1" applyFont="1" applyAlignment="1">
      <alignment horizontal="center"/>
    </xf>
    <xf numFmtId="1" fontId="14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/>
    <xf numFmtId="169" fontId="0" fillId="0" borderId="0" xfId="0" applyNumberForma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8"/>
  <sheetViews>
    <sheetView rightToLeft="1" tabSelected="1" topLeftCell="B2" workbookViewId="0">
      <pane ySplit="1" topLeftCell="A66" activePane="bottomLeft" state="frozen"/>
      <selection activeCell="A2" sqref="A2"/>
      <selection pane="bottomLeft" activeCell="G84" sqref="G84"/>
    </sheetView>
  </sheetViews>
  <sheetFormatPr defaultRowHeight="13.2"/>
  <cols>
    <col min="2" max="2" width="11.21875" customWidth="1"/>
    <col min="4" max="4" width="7.5546875" customWidth="1"/>
    <col min="5" max="5" width="10.5546875" bestFit="1" customWidth="1"/>
    <col min="6" max="6" width="7.6640625" customWidth="1"/>
    <col min="7" max="7" width="6.109375" customWidth="1"/>
    <col min="8" max="8" width="6.21875" customWidth="1"/>
    <col min="9" max="9" width="7.21875" customWidth="1"/>
    <col min="10" max="10" width="6.109375" customWidth="1"/>
    <col min="11" max="11" width="12.6640625" customWidth="1"/>
    <col min="16" max="16" width="6.21875" customWidth="1"/>
    <col min="17" max="17" width="5.44140625" customWidth="1"/>
  </cols>
  <sheetData>
    <row r="1" spans="2:17" hidden="1"/>
    <row r="2" spans="2:17" ht="52.8">
      <c r="B2" t="s">
        <v>62</v>
      </c>
      <c r="C2" s="20" t="s">
        <v>61</v>
      </c>
      <c r="D2" s="20" t="s">
        <v>70</v>
      </c>
      <c r="E2" s="20" t="s">
        <v>68</v>
      </c>
      <c r="F2" s="20" t="s">
        <v>72</v>
      </c>
      <c r="G2" s="20" t="s">
        <v>63</v>
      </c>
      <c r="H2" s="20" t="s">
        <v>64</v>
      </c>
      <c r="K2" s="17" t="s">
        <v>65</v>
      </c>
      <c r="L2" s="17" t="s">
        <v>66</v>
      </c>
      <c r="M2" s="17" t="s">
        <v>67</v>
      </c>
      <c r="N2" s="18" t="s">
        <v>69</v>
      </c>
      <c r="O2" s="18" t="s">
        <v>71</v>
      </c>
      <c r="Q2" s="19" t="s">
        <v>73</v>
      </c>
    </row>
    <row r="4" spans="2:17" ht="13.8">
      <c r="B4">
        <v>5727</v>
      </c>
      <c r="C4">
        <f>IF(B4/19-INT(B4/19)=0,B4/19-1,INT(B4/19))</f>
        <v>301</v>
      </c>
      <c r="D4" s="2">
        <f>INT((B4/19-C4)*19+0.01)-1</f>
        <v>7</v>
      </c>
      <c r="E4" t="b">
        <f>OR((D4+1)=3,(D4+1)=6,(D4+1)=8,(D4+1)=11,(D4+1)=14,(D4+1)=17,(D4+1)=19)</f>
        <v>1</v>
      </c>
      <c r="F4" t="b">
        <f>OR((D4)=3,(D4)=6,(D4)=8,(D4)=11,(D4)=14,(D4)=17,(D4)=19)</f>
        <v>0</v>
      </c>
      <c r="G4" s="36">
        <f t="shared" ref="G4:G12" si="0">IF(D4=19,7,IF(D4=18,6,IF(D4=17,6,IF(D4=16,5,IF(D4=15,5,IF(D4=14,5,IF(D4=13,4,IF(D4=12,4,IF(D4=11,4,IF(D4=10,3,IF(D4=9,3,IF(D4=8,3,IF(D4=7,2,IF(D4=6,2,IF(D4=5,1,IF(D4=4,1,IF(D4=3,1,IF(D4=2,0,IF(D4=1,0,IF(D4=0,0,0))))))))))))))))))))</f>
        <v>2</v>
      </c>
      <c r="H4" s="2">
        <f t="shared" ref="H4:H12" si="1">+D4-G4</f>
        <v>5</v>
      </c>
      <c r="I4">
        <f t="shared" ref="I4:I12" si="2">2+5/24+204/(1080*24)+((29+12/24+793/(24*1080))*(235*C4+G4*13+H4*12))</f>
        <v>2091388.42349537</v>
      </c>
      <c r="J4">
        <f>INT(I4/7)</f>
        <v>298769</v>
      </c>
      <c r="K4" s="16">
        <f>+I4-J4*7</f>
        <v>5.4234953700000004</v>
      </c>
      <c r="L4" s="2">
        <f>IF(INT(K4)=1,1,IF(INT(K4)=4,1,IF(INT(K4)=6,1,0)))</f>
        <v>0</v>
      </c>
      <c r="M4" s="2">
        <f>+IF((K4-INT(K4))*24&gt;=18,1,0)</f>
        <v>0</v>
      </c>
      <c r="N4" s="2">
        <f>IF(E4=TRUE,0,IF(AND((3+9/24+204/(91080*24))&lt;K4,K4&lt;3.99),1,0))</f>
        <v>0</v>
      </c>
      <c r="O4" s="2">
        <f>IF(F4=FALSE,0,IF(K4&gt;(2+15/24+589/(1080*24)),1,0))</f>
        <v>0</v>
      </c>
      <c r="P4" s="2">
        <f>IF(SUM(L4:O4)=0,INT(K4),IF(L4=1,INT(K4)+1,IF(OR(INT(K4)+1=1,INT(K4)+1=4,INT(K4)+1=6),INT(K4)+2,INT(K4))))</f>
        <v>5</v>
      </c>
      <c r="Q4" s="1" t="str">
        <f t="shared" ref="Q4:Q58" si="3">IF(P4=7,"ז",IF(P4=6,"ו",IF(P4=5,"ה",IF(P4=4,"ד",IF(P4=3,"ג",IF(P4=2,"ב","ז"))))))</f>
        <v>ה</v>
      </c>
    </row>
    <row r="5" spans="2:17" ht="13.8">
      <c r="B5">
        <v>5728</v>
      </c>
      <c r="C5">
        <f t="shared" ref="C5:C58" si="4">IF(B5/19-INT(B5/19)=0,B5/19-1,INT(B5/19))</f>
        <v>301</v>
      </c>
      <c r="D5" s="2">
        <f t="shared" ref="D5:D58" si="5">INT((B5/19-C5)*19+0.01)-1</f>
        <v>8</v>
      </c>
      <c r="E5" t="b">
        <f t="shared" ref="E5:E58" si="6">OR((D5+1)=3,(D5+1)=6,(D5+1)=8,(D5+1)=11,(D5+1)=14,(D5+1)=17,(D5+1)=19)</f>
        <v>0</v>
      </c>
      <c r="F5" t="b">
        <f t="shared" ref="F5:F58" si="7">OR((D5)=3,(D5)=6,(D5)=8,(D5)=11,(D5)=14,(D5)=17,(D5)=19)</f>
        <v>1</v>
      </c>
      <c r="G5" s="36">
        <f t="shared" si="0"/>
        <v>3</v>
      </c>
      <c r="H5" s="2">
        <f t="shared" si="1"/>
        <v>5</v>
      </c>
      <c r="I5">
        <f t="shared" si="2"/>
        <v>2091772.32121914</v>
      </c>
      <c r="J5">
        <f t="shared" ref="J5:J58" si="8">INT(I5/7)</f>
        <v>298824</v>
      </c>
      <c r="K5" s="16">
        <f t="shared" ref="K5:K58" si="9">+I5-J5*7</f>
        <v>4.3212191400000002</v>
      </c>
      <c r="L5" s="2">
        <f t="shared" ref="L5:L58" si="10">IF(INT(K5)=1,1,IF(INT(K5)=4,1,IF(INT(K5)=6,1,0)))</f>
        <v>1</v>
      </c>
      <c r="M5" s="2">
        <f t="shared" ref="M5:M58" si="11">+IF((K5-INT(K5))*24&gt;=18,1,0)</f>
        <v>0</v>
      </c>
      <c r="N5" s="2">
        <f t="shared" ref="N5:N58" si="12">IF(E5=TRUE,0,IF(AND((3+9/24+204/(91080*24))&lt;K5,K5&lt;3.99),1,0))</f>
        <v>0</v>
      </c>
      <c r="O5" s="2">
        <f t="shared" ref="O5:O58" si="13">IF(F5=FALSE,0,IF(K5&gt;(2+15/24+589/(1080*24)),1,0))</f>
        <v>1</v>
      </c>
      <c r="P5" s="2">
        <f t="shared" ref="P5:P58" si="14">IF(SUM(L5:O5)=0,INT(K5),IF(L5=1,INT(K5)+1,IF(OR(INT(K5)+1=1,INT(K5)+1=4,INT(K5)+1=6),INT(K5)+2,INT(K5))))</f>
        <v>5</v>
      </c>
      <c r="Q5" s="1" t="str">
        <f t="shared" si="3"/>
        <v>ה</v>
      </c>
    </row>
    <row r="6" spans="2:17" ht="13.8">
      <c r="B6">
        <v>5729</v>
      </c>
      <c r="C6">
        <f t="shared" si="4"/>
        <v>301</v>
      </c>
      <c r="D6" s="2">
        <f t="shared" si="5"/>
        <v>9</v>
      </c>
      <c r="E6" t="b">
        <f t="shared" si="6"/>
        <v>0</v>
      </c>
      <c r="F6" t="b">
        <f t="shared" si="7"/>
        <v>0</v>
      </c>
      <c r="G6" s="36">
        <f t="shared" si="0"/>
        <v>3</v>
      </c>
      <c r="H6" s="2">
        <f t="shared" si="1"/>
        <v>6</v>
      </c>
      <c r="I6">
        <f t="shared" si="2"/>
        <v>2092126.6883487699</v>
      </c>
      <c r="J6">
        <f t="shared" si="8"/>
        <v>298875</v>
      </c>
      <c r="K6" s="16">
        <f t="shared" si="9"/>
        <v>1.6883487699999999</v>
      </c>
      <c r="L6" s="2">
        <f t="shared" si="10"/>
        <v>1</v>
      </c>
      <c r="M6" s="2">
        <f t="shared" si="11"/>
        <v>0</v>
      </c>
      <c r="N6" s="2">
        <f t="shared" si="12"/>
        <v>0</v>
      </c>
      <c r="O6" s="2">
        <f t="shared" si="13"/>
        <v>0</v>
      </c>
      <c r="P6" s="2">
        <f t="shared" si="14"/>
        <v>2</v>
      </c>
      <c r="Q6" s="1" t="str">
        <f t="shared" si="3"/>
        <v>ב</v>
      </c>
    </row>
    <row r="7" spans="2:17" ht="13.8">
      <c r="B7">
        <v>5730</v>
      </c>
      <c r="C7">
        <f t="shared" si="4"/>
        <v>301</v>
      </c>
      <c r="D7" s="2">
        <f t="shared" si="5"/>
        <v>10</v>
      </c>
      <c r="E7" t="b">
        <f t="shared" si="6"/>
        <v>1</v>
      </c>
      <c r="F7" t="b">
        <f t="shared" si="7"/>
        <v>0</v>
      </c>
      <c r="G7" s="36">
        <f t="shared" si="0"/>
        <v>3</v>
      </c>
      <c r="H7" s="2">
        <f t="shared" si="1"/>
        <v>7</v>
      </c>
      <c r="I7">
        <f t="shared" si="2"/>
        <v>2092481.0554784001</v>
      </c>
      <c r="J7">
        <f t="shared" si="8"/>
        <v>298925</v>
      </c>
      <c r="K7" s="16">
        <f t="shared" si="9"/>
        <v>6.0554784000000001</v>
      </c>
      <c r="L7" s="2">
        <f t="shared" si="10"/>
        <v>1</v>
      </c>
      <c r="M7" s="2">
        <f t="shared" si="11"/>
        <v>0</v>
      </c>
      <c r="N7" s="2">
        <f t="shared" si="12"/>
        <v>0</v>
      </c>
      <c r="O7" s="2">
        <f t="shared" si="13"/>
        <v>0</v>
      </c>
      <c r="P7" s="2">
        <f t="shared" si="14"/>
        <v>7</v>
      </c>
      <c r="Q7" s="1" t="str">
        <f t="shared" si="3"/>
        <v>ז</v>
      </c>
    </row>
    <row r="8" spans="2:17" ht="13.8">
      <c r="B8">
        <v>5731</v>
      </c>
      <c r="C8">
        <f t="shared" si="4"/>
        <v>301</v>
      </c>
      <c r="D8" s="2">
        <f t="shared" si="5"/>
        <v>11</v>
      </c>
      <c r="E8" t="b">
        <f t="shared" si="6"/>
        <v>0</v>
      </c>
      <c r="F8" t="b">
        <f t="shared" si="7"/>
        <v>1</v>
      </c>
      <c r="G8" s="36">
        <f t="shared" si="0"/>
        <v>4</v>
      </c>
      <c r="H8" s="2">
        <f t="shared" si="1"/>
        <v>7</v>
      </c>
      <c r="I8">
        <f t="shared" si="2"/>
        <v>2092864.9532021601</v>
      </c>
      <c r="J8">
        <f t="shared" si="8"/>
        <v>298980</v>
      </c>
      <c r="K8" s="16">
        <f t="shared" si="9"/>
        <v>4.95320216</v>
      </c>
      <c r="L8" s="2">
        <f t="shared" si="10"/>
        <v>1</v>
      </c>
      <c r="M8" s="2">
        <f t="shared" si="11"/>
        <v>1</v>
      </c>
      <c r="N8" s="2">
        <f t="shared" si="12"/>
        <v>0</v>
      </c>
      <c r="O8" s="2">
        <f t="shared" si="13"/>
        <v>1</v>
      </c>
      <c r="P8" s="2">
        <f t="shared" si="14"/>
        <v>5</v>
      </c>
      <c r="Q8" s="1" t="str">
        <f t="shared" si="3"/>
        <v>ה</v>
      </c>
    </row>
    <row r="9" spans="2:17" ht="13.8">
      <c r="B9">
        <v>5732</v>
      </c>
      <c r="C9">
        <f t="shared" si="4"/>
        <v>301</v>
      </c>
      <c r="D9" s="2">
        <f t="shared" si="5"/>
        <v>12</v>
      </c>
      <c r="E9" t="b">
        <f t="shared" si="6"/>
        <v>0</v>
      </c>
      <c r="F9" t="b">
        <f t="shared" si="7"/>
        <v>0</v>
      </c>
      <c r="G9" s="36">
        <f t="shared" si="0"/>
        <v>4</v>
      </c>
      <c r="H9" s="2">
        <f t="shared" si="1"/>
        <v>8</v>
      </c>
      <c r="I9">
        <f t="shared" si="2"/>
        <v>2093219.32033179</v>
      </c>
      <c r="J9">
        <f t="shared" si="8"/>
        <v>299031</v>
      </c>
      <c r="K9" s="16">
        <f t="shared" si="9"/>
        <v>2.32033179</v>
      </c>
      <c r="L9" s="2">
        <f t="shared" si="10"/>
        <v>0</v>
      </c>
      <c r="M9" s="2">
        <f t="shared" si="11"/>
        <v>0</v>
      </c>
      <c r="N9" s="2">
        <f t="shared" si="12"/>
        <v>0</v>
      </c>
      <c r="O9" s="2">
        <f t="shared" si="13"/>
        <v>0</v>
      </c>
      <c r="P9" s="2">
        <f t="shared" si="14"/>
        <v>2</v>
      </c>
      <c r="Q9" s="1" t="str">
        <f t="shared" si="3"/>
        <v>ב</v>
      </c>
    </row>
    <row r="10" spans="2:17" ht="13.8">
      <c r="B10">
        <v>5733</v>
      </c>
      <c r="C10">
        <f t="shared" si="4"/>
        <v>301</v>
      </c>
      <c r="D10" s="2">
        <f t="shared" si="5"/>
        <v>13</v>
      </c>
      <c r="E10" t="b">
        <f t="shared" si="6"/>
        <v>1</v>
      </c>
      <c r="F10" t="b">
        <f t="shared" si="7"/>
        <v>0</v>
      </c>
      <c r="G10" s="36">
        <f t="shared" si="0"/>
        <v>4</v>
      </c>
      <c r="H10" s="2">
        <f t="shared" si="1"/>
        <v>9</v>
      </c>
      <c r="I10">
        <f t="shared" si="2"/>
        <v>2093573.68746142</v>
      </c>
      <c r="J10">
        <f t="shared" si="8"/>
        <v>299081</v>
      </c>
      <c r="K10" s="16">
        <f t="shared" si="9"/>
        <v>6.68746142</v>
      </c>
      <c r="L10" s="2">
        <f t="shared" si="10"/>
        <v>1</v>
      </c>
      <c r="M10" s="2">
        <f t="shared" si="11"/>
        <v>0</v>
      </c>
      <c r="N10" s="2">
        <f t="shared" si="12"/>
        <v>0</v>
      </c>
      <c r="O10" s="2">
        <f t="shared" si="13"/>
        <v>0</v>
      </c>
      <c r="P10" s="2">
        <f t="shared" si="14"/>
        <v>7</v>
      </c>
      <c r="Q10" s="1" t="str">
        <f t="shared" si="3"/>
        <v>ז</v>
      </c>
    </row>
    <row r="11" spans="2:17" ht="13.8">
      <c r="B11">
        <v>5734</v>
      </c>
      <c r="C11">
        <f t="shared" si="4"/>
        <v>301</v>
      </c>
      <c r="D11" s="2">
        <f t="shared" si="5"/>
        <v>14</v>
      </c>
      <c r="E11" t="b">
        <f t="shared" si="6"/>
        <v>0</v>
      </c>
      <c r="F11" t="b">
        <f t="shared" si="7"/>
        <v>1</v>
      </c>
      <c r="G11" s="36">
        <f t="shared" si="0"/>
        <v>5</v>
      </c>
      <c r="H11" s="2">
        <f t="shared" si="1"/>
        <v>9</v>
      </c>
      <c r="I11">
        <f t="shared" si="2"/>
        <v>2093957.58518519</v>
      </c>
      <c r="J11">
        <f t="shared" si="8"/>
        <v>299136</v>
      </c>
      <c r="K11" s="16">
        <f t="shared" si="9"/>
        <v>5.5851851899999998</v>
      </c>
      <c r="L11" s="2">
        <f t="shared" si="10"/>
        <v>0</v>
      </c>
      <c r="M11" s="2">
        <f t="shared" si="11"/>
        <v>0</v>
      </c>
      <c r="N11" s="2">
        <f t="shared" si="12"/>
        <v>0</v>
      </c>
      <c r="O11" s="2">
        <f t="shared" si="13"/>
        <v>1</v>
      </c>
      <c r="P11" s="2">
        <f t="shared" si="14"/>
        <v>7</v>
      </c>
      <c r="Q11" s="1" t="str">
        <f t="shared" si="3"/>
        <v>ז</v>
      </c>
    </row>
    <row r="12" spans="2:17" ht="13.8">
      <c r="B12">
        <v>5735</v>
      </c>
      <c r="C12">
        <f t="shared" si="4"/>
        <v>301</v>
      </c>
      <c r="D12" s="2">
        <f t="shared" si="5"/>
        <v>15</v>
      </c>
      <c r="E12" t="b">
        <f t="shared" si="6"/>
        <v>0</v>
      </c>
      <c r="F12" t="b">
        <f t="shared" si="7"/>
        <v>0</v>
      </c>
      <c r="G12" s="36">
        <f t="shared" si="0"/>
        <v>5</v>
      </c>
      <c r="H12" s="2">
        <f t="shared" si="1"/>
        <v>10</v>
      </c>
      <c r="I12">
        <f t="shared" si="2"/>
        <v>2094311.9523148199</v>
      </c>
      <c r="J12">
        <f t="shared" si="8"/>
        <v>299187</v>
      </c>
      <c r="K12" s="16">
        <f t="shared" si="9"/>
        <v>2.9523148199999998</v>
      </c>
      <c r="L12" s="2">
        <f t="shared" si="10"/>
        <v>0</v>
      </c>
      <c r="M12" s="2">
        <f t="shared" si="11"/>
        <v>1</v>
      </c>
      <c r="N12" s="2">
        <f t="shared" si="12"/>
        <v>0</v>
      </c>
      <c r="O12" s="2">
        <f t="shared" si="13"/>
        <v>0</v>
      </c>
      <c r="P12" s="2">
        <f t="shared" si="14"/>
        <v>2</v>
      </c>
      <c r="Q12" s="1" t="str">
        <f t="shared" si="3"/>
        <v>ב</v>
      </c>
    </row>
    <row r="13" spans="2:17" ht="13.8">
      <c r="B13">
        <v>5736</v>
      </c>
      <c r="C13">
        <f t="shared" si="4"/>
        <v>301</v>
      </c>
      <c r="D13" s="2">
        <f t="shared" si="5"/>
        <v>16</v>
      </c>
      <c r="E13" t="b">
        <f t="shared" si="6"/>
        <v>1</v>
      </c>
      <c r="F13" t="b">
        <f t="shared" si="7"/>
        <v>0</v>
      </c>
      <c r="G13" s="36">
        <f t="shared" ref="G13:G31" si="15">IF(D13=19,7,IF(D13=18,6,IF(D13=17,6,IF(D13=16,5,IF(D13=15,5,IF(D13=14,5,IF(D13=13,4,IF(D13=12,4,IF(D13=11,4,IF(D13=10,3,IF(D13=9,3,IF(D13=8,3,IF(D13=7,2,IF(D13=6,2,IF(D13=5,1,IF(D13=4,1,IF(D13=3,1,IF(D13=2,0,IF(D13=1,0,IF(D13=0,0,0))))))))))))))))))))</f>
        <v>5</v>
      </c>
      <c r="H13" s="2">
        <f t="shared" ref="H13:H31" si="16">+D13-G13</f>
        <v>11</v>
      </c>
      <c r="I13">
        <f t="shared" ref="I13:I31" si="17">2+5/24+204/(1080*24)+((29+12/24+793/(24*1080))*(235*C13+G13*13+H13*12))</f>
        <v>2094666.3194444401</v>
      </c>
      <c r="J13">
        <f t="shared" si="8"/>
        <v>299238</v>
      </c>
      <c r="K13" s="16">
        <f t="shared" si="9"/>
        <v>0.31944444</v>
      </c>
      <c r="L13" s="2">
        <f t="shared" si="10"/>
        <v>0</v>
      </c>
      <c r="M13" s="2">
        <f t="shared" si="11"/>
        <v>0</v>
      </c>
      <c r="N13" s="2">
        <f t="shared" si="12"/>
        <v>0</v>
      </c>
      <c r="O13" s="2">
        <f t="shared" si="13"/>
        <v>0</v>
      </c>
      <c r="P13" s="2">
        <f t="shared" si="14"/>
        <v>0</v>
      </c>
      <c r="Q13" s="1" t="str">
        <f t="shared" si="3"/>
        <v>ז</v>
      </c>
    </row>
    <row r="14" spans="2:17" ht="13.8">
      <c r="B14">
        <v>5737</v>
      </c>
      <c r="C14">
        <f t="shared" si="4"/>
        <v>301</v>
      </c>
      <c r="D14" s="2">
        <f t="shared" si="5"/>
        <v>17</v>
      </c>
      <c r="E14" t="b">
        <f t="shared" si="6"/>
        <v>0</v>
      </c>
      <c r="F14" t="b">
        <f t="shared" si="7"/>
        <v>1</v>
      </c>
      <c r="G14" s="36">
        <f t="shared" si="15"/>
        <v>6</v>
      </c>
      <c r="H14" s="2">
        <f t="shared" si="16"/>
        <v>11</v>
      </c>
      <c r="I14">
        <f t="shared" si="17"/>
        <v>2095050.2171682101</v>
      </c>
      <c r="J14">
        <f t="shared" si="8"/>
        <v>299292</v>
      </c>
      <c r="K14" s="16">
        <f t="shared" si="9"/>
        <v>6.2171682099999996</v>
      </c>
      <c r="L14" s="2">
        <f t="shared" si="10"/>
        <v>1</v>
      </c>
      <c r="M14" s="2">
        <f t="shared" si="11"/>
        <v>0</v>
      </c>
      <c r="N14" s="2">
        <f t="shared" si="12"/>
        <v>0</v>
      </c>
      <c r="O14" s="2">
        <f t="shared" si="13"/>
        <v>1</v>
      </c>
      <c r="P14" s="2">
        <f t="shared" si="14"/>
        <v>7</v>
      </c>
      <c r="Q14" s="1" t="str">
        <f t="shared" si="3"/>
        <v>ז</v>
      </c>
    </row>
    <row r="15" spans="2:17" ht="13.8">
      <c r="B15">
        <v>5738</v>
      </c>
      <c r="C15">
        <f t="shared" si="4"/>
        <v>301</v>
      </c>
      <c r="D15" s="2">
        <f t="shared" si="5"/>
        <v>18</v>
      </c>
      <c r="E15" t="b">
        <f t="shared" si="6"/>
        <v>1</v>
      </c>
      <c r="F15" t="b">
        <f t="shared" si="7"/>
        <v>0</v>
      </c>
      <c r="G15" s="36">
        <f t="shared" si="15"/>
        <v>6</v>
      </c>
      <c r="H15" s="2">
        <f t="shared" si="16"/>
        <v>12</v>
      </c>
      <c r="I15">
        <f t="shared" si="17"/>
        <v>2095404.58429784</v>
      </c>
      <c r="J15">
        <f t="shared" si="8"/>
        <v>299343</v>
      </c>
      <c r="K15" s="16">
        <f t="shared" si="9"/>
        <v>3.5842978400000001</v>
      </c>
      <c r="L15" s="2">
        <f t="shared" si="10"/>
        <v>0</v>
      </c>
      <c r="M15" s="2">
        <f t="shared" si="11"/>
        <v>0</v>
      </c>
      <c r="N15" s="2">
        <f t="shared" si="12"/>
        <v>0</v>
      </c>
      <c r="O15" s="2">
        <f t="shared" si="13"/>
        <v>0</v>
      </c>
      <c r="P15" s="2">
        <f t="shared" si="14"/>
        <v>3</v>
      </c>
      <c r="Q15" s="1" t="str">
        <f t="shared" si="3"/>
        <v>ג</v>
      </c>
    </row>
    <row r="16" spans="2:17" ht="13.8">
      <c r="B16">
        <v>5739</v>
      </c>
      <c r="C16">
        <f t="shared" si="4"/>
        <v>302</v>
      </c>
      <c r="D16" s="2">
        <f t="shared" si="5"/>
        <v>0</v>
      </c>
      <c r="E16" t="b">
        <f t="shared" si="6"/>
        <v>0</v>
      </c>
      <c r="F16" t="b">
        <f t="shared" si="7"/>
        <v>0</v>
      </c>
      <c r="G16" s="36">
        <f t="shared" si="15"/>
        <v>0</v>
      </c>
      <c r="H16" s="2">
        <f t="shared" si="16"/>
        <v>0</v>
      </c>
      <c r="I16">
        <f t="shared" si="17"/>
        <v>2095788.48202161</v>
      </c>
      <c r="J16">
        <f t="shared" si="8"/>
        <v>299398</v>
      </c>
      <c r="K16" s="16">
        <f t="shared" si="9"/>
        <v>2.4820216099999999</v>
      </c>
      <c r="L16" s="2">
        <f t="shared" si="10"/>
        <v>0</v>
      </c>
      <c r="M16" s="2">
        <f t="shared" si="11"/>
        <v>0</v>
      </c>
      <c r="N16" s="2">
        <f t="shared" si="12"/>
        <v>0</v>
      </c>
      <c r="O16" s="2">
        <f t="shared" si="13"/>
        <v>0</v>
      </c>
      <c r="P16" s="2">
        <f t="shared" si="14"/>
        <v>2</v>
      </c>
      <c r="Q16" s="1" t="str">
        <f t="shared" si="3"/>
        <v>ב</v>
      </c>
    </row>
    <row r="17" spans="2:17" ht="13.8">
      <c r="B17">
        <v>5740</v>
      </c>
      <c r="C17">
        <f t="shared" si="4"/>
        <v>302</v>
      </c>
      <c r="D17" s="2">
        <f t="shared" si="5"/>
        <v>1</v>
      </c>
      <c r="E17" t="b">
        <f t="shared" si="6"/>
        <v>0</v>
      </c>
      <c r="F17" t="b">
        <f t="shared" si="7"/>
        <v>0</v>
      </c>
      <c r="G17" s="36">
        <f t="shared" si="15"/>
        <v>0</v>
      </c>
      <c r="H17" s="2">
        <f t="shared" si="16"/>
        <v>1</v>
      </c>
      <c r="I17">
        <f t="shared" si="17"/>
        <v>2096142.84915123</v>
      </c>
      <c r="J17">
        <f t="shared" si="8"/>
        <v>299448</v>
      </c>
      <c r="K17" s="16">
        <f t="shared" si="9"/>
        <v>6.8491512300000004</v>
      </c>
      <c r="L17" s="2">
        <f t="shared" si="10"/>
        <v>1</v>
      </c>
      <c r="M17" s="2">
        <f t="shared" si="11"/>
        <v>1</v>
      </c>
      <c r="N17" s="2">
        <f t="shared" si="12"/>
        <v>0</v>
      </c>
      <c r="O17" s="2">
        <f t="shared" si="13"/>
        <v>0</v>
      </c>
      <c r="P17" s="2">
        <f t="shared" si="14"/>
        <v>7</v>
      </c>
      <c r="Q17" s="1" t="str">
        <f t="shared" si="3"/>
        <v>ז</v>
      </c>
    </row>
    <row r="18" spans="2:17" ht="13.8">
      <c r="B18">
        <v>5741</v>
      </c>
      <c r="C18">
        <f t="shared" si="4"/>
        <v>302</v>
      </c>
      <c r="D18" s="2">
        <f t="shared" si="5"/>
        <v>2</v>
      </c>
      <c r="E18" t="b">
        <f t="shared" si="6"/>
        <v>1</v>
      </c>
      <c r="F18" t="b">
        <f t="shared" si="7"/>
        <v>0</v>
      </c>
      <c r="G18" s="36">
        <f t="shared" si="15"/>
        <v>0</v>
      </c>
      <c r="H18" s="2">
        <f t="shared" si="16"/>
        <v>2</v>
      </c>
      <c r="I18">
        <f t="shared" si="17"/>
        <v>2096497.2162808599</v>
      </c>
      <c r="J18">
        <f t="shared" si="8"/>
        <v>299499</v>
      </c>
      <c r="K18" s="16">
        <f t="shared" si="9"/>
        <v>4.2162808600000004</v>
      </c>
      <c r="L18" s="2">
        <f t="shared" si="10"/>
        <v>1</v>
      </c>
      <c r="M18" s="2">
        <f t="shared" si="11"/>
        <v>0</v>
      </c>
      <c r="N18" s="2">
        <f t="shared" si="12"/>
        <v>0</v>
      </c>
      <c r="O18" s="2">
        <f t="shared" si="13"/>
        <v>0</v>
      </c>
      <c r="P18" s="2">
        <f t="shared" si="14"/>
        <v>5</v>
      </c>
      <c r="Q18" s="1" t="str">
        <f t="shared" si="3"/>
        <v>ה</v>
      </c>
    </row>
    <row r="19" spans="2:17" ht="13.8">
      <c r="B19">
        <v>5742</v>
      </c>
      <c r="C19">
        <f t="shared" si="4"/>
        <v>302</v>
      </c>
      <c r="D19" s="2">
        <f t="shared" si="5"/>
        <v>3</v>
      </c>
      <c r="E19" t="b">
        <f t="shared" si="6"/>
        <v>0</v>
      </c>
      <c r="F19" t="b">
        <f t="shared" si="7"/>
        <v>1</v>
      </c>
      <c r="G19" s="36">
        <f t="shared" si="15"/>
        <v>1</v>
      </c>
      <c r="H19" s="2">
        <f t="shared" si="16"/>
        <v>2</v>
      </c>
      <c r="I19">
        <f t="shared" si="17"/>
        <v>2096881.1140046299</v>
      </c>
      <c r="J19">
        <f t="shared" si="8"/>
        <v>299554</v>
      </c>
      <c r="K19" s="16">
        <f t="shared" si="9"/>
        <v>3.1140046300000002</v>
      </c>
      <c r="L19" s="2">
        <f t="shared" si="10"/>
        <v>0</v>
      </c>
      <c r="M19" s="2">
        <f t="shared" si="11"/>
        <v>0</v>
      </c>
      <c r="N19" s="2">
        <f t="shared" si="12"/>
        <v>0</v>
      </c>
      <c r="O19" s="2">
        <f t="shared" si="13"/>
        <v>1</v>
      </c>
      <c r="P19" s="2">
        <f t="shared" si="14"/>
        <v>5</v>
      </c>
      <c r="Q19" s="1" t="str">
        <f t="shared" si="3"/>
        <v>ה</v>
      </c>
    </row>
    <row r="20" spans="2:17" ht="13.8">
      <c r="B20">
        <v>5743</v>
      </c>
      <c r="C20">
        <f t="shared" si="4"/>
        <v>302</v>
      </c>
      <c r="D20" s="2">
        <f t="shared" si="5"/>
        <v>4</v>
      </c>
      <c r="E20" t="b">
        <f t="shared" si="6"/>
        <v>0</v>
      </c>
      <c r="F20" t="b">
        <f t="shared" si="7"/>
        <v>0</v>
      </c>
      <c r="G20" s="36">
        <f t="shared" si="15"/>
        <v>1</v>
      </c>
      <c r="H20" s="2">
        <f t="shared" si="16"/>
        <v>3</v>
      </c>
      <c r="I20">
        <f t="shared" si="17"/>
        <v>2097235.4811342601</v>
      </c>
      <c r="J20">
        <f t="shared" si="8"/>
        <v>299605</v>
      </c>
      <c r="K20" s="16">
        <f t="shared" si="9"/>
        <v>0.48113425999999998</v>
      </c>
      <c r="L20" s="2">
        <f t="shared" si="10"/>
        <v>0</v>
      </c>
      <c r="M20" s="2">
        <f t="shared" si="11"/>
        <v>0</v>
      </c>
      <c r="N20" s="2">
        <f t="shared" si="12"/>
        <v>0</v>
      </c>
      <c r="O20" s="2">
        <f t="shared" si="13"/>
        <v>0</v>
      </c>
      <c r="P20" s="2">
        <f t="shared" si="14"/>
        <v>0</v>
      </c>
      <c r="Q20" s="1" t="str">
        <f t="shared" si="3"/>
        <v>ז</v>
      </c>
    </row>
    <row r="21" spans="2:17" ht="13.8">
      <c r="B21">
        <v>5744</v>
      </c>
      <c r="C21">
        <f t="shared" si="4"/>
        <v>302</v>
      </c>
      <c r="D21" s="2">
        <f t="shared" si="5"/>
        <v>5</v>
      </c>
      <c r="E21" t="b">
        <f t="shared" si="6"/>
        <v>1</v>
      </c>
      <c r="F21" t="b">
        <f t="shared" si="7"/>
        <v>0</v>
      </c>
      <c r="G21" s="36">
        <f t="shared" si="15"/>
        <v>1</v>
      </c>
      <c r="H21" s="2">
        <f t="shared" si="16"/>
        <v>4</v>
      </c>
      <c r="I21">
        <f t="shared" si="17"/>
        <v>2097589.84826389</v>
      </c>
      <c r="J21">
        <f t="shared" si="8"/>
        <v>299655</v>
      </c>
      <c r="K21" s="16">
        <f t="shared" si="9"/>
        <v>4.8482638900000001</v>
      </c>
      <c r="L21" s="2">
        <f t="shared" si="10"/>
        <v>1</v>
      </c>
      <c r="M21" s="2">
        <f t="shared" si="11"/>
        <v>1</v>
      </c>
      <c r="N21" s="2">
        <f t="shared" si="12"/>
        <v>0</v>
      </c>
      <c r="O21" s="2">
        <f t="shared" si="13"/>
        <v>0</v>
      </c>
      <c r="P21" s="2">
        <f t="shared" si="14"/>
        <v>5</v>
      </c>
      <c r="Q21" s="1" t="str">
        <f t="shared" si="3"/>
        <v>ה</v>
      </c>
    </row>
    <row r="22" spans="2:17" ht="13.8">
      <c r="B22">
        <v>5745</v>
      </c>
      <c r="C22">
        <f t="shared" si="4"/>
        <v>302</v>
      </c>
      <c r="D22" s="2">
        <f t="shared" si="5"/>
        <v>6</v>
      </c>
      <c r="E22" t="b">
        <f t="shared" si="6"/>
        <v>0</v>
      </c>
      <c r="F22" t="b">
        <f t="shared" si="7"/>
        <v>1</v>
      </c>
      <c r="G22" s="36">
        <f t="shared" si="15"/>
        <v>2</v>
      </c>
      <c r="H22" s="2">
        <f t="shared" si="16"/>
        <v>4</v>
      </c>
      <c r="I22">
        <f t="shared" si="17"/>
        <v>2097973.74598765</v>
      </c>
      <c r="J22">
        <f t="shared" si="8"/>
        <v>299710</v>
      </c>
      <c r="K22" s="16">
        <f t="shared" si="9"/>
        <v>3.74598765</v>
      </c>
      <c r="L22" s="2">
        <f t="shared" si="10"/>
        <v>0</v>
      </c>
      <c r="M22" s="2">
        <f t="shared" si="11"/>
        <v>0</v>
      </c>
      <c r="N22" s="2">
        <f t="shared" si="12"/>
        <v>1</v>
      </c>
      <c r="O22" s="2">
        <f t="shared" si="13"/>
        <v>1</v>
      </c>
      <c r="P22" s="2">
        <f t="shared" si="14"/>
        <v>5</v>
      </c>
      <c r="Q22" s="1" t="str">
        <f t="shared" si="3"/>
        <v>ה</v>
      </c>
    </row>
    <row r="23" spans="2:17" ht="13.8">
      <c r="B23">
        <v>5746</v>
      </c>
      <c r="C23">
        <f t="shared" si="4"/>
        <v>302</v>
      </c>
      <c r="D23" s="2">
        <f t="shared" si="5"/>
        <v>7</v>
      </c>
      <c r="E23" t="b">
        <f t="shared" si="6"/>
        <v>1</v>
      </c>
      <c r="F23" t="b">
        <f t="shared" si="7"/>
        <v>0</v>
      </c>
      <c r="G23" s="36">
        <f t="shared" si="15"/>
        <v>2</v>
      </c>
      <c r="H23" s="2">
        <f t="shared" si="16"/>
        <v>5</v>
      </c>
      <c r="I23">
        <f t="shared" si="17"/>
        <v>2098328.11311728</v>
      </c>
      <c r="J23">
        <f t="shared" si="8"/>
        <v>299761</v>
      </c>
      <c r="K23" s="16">
        <f t="shared" si="9"/>
        <v>1.11311728</v>
      </c>
      <c r="L23" s="2">
        <f t="shared" si="10"/>
        <v>1</v>
      </c>
      <c r="M23" s="2">
        <f t="shared" si="11"/>
        <v>0</v>
      </c>
      <c r="N23" s="2">
        <f t="shared" si="12"/>
        <v>0</v>
      </c>
      <c r="O23" s="2">
        <f t="shared" si="13"/>
        <v>0</v>
      </c>
      <c r="P23" s="2">
        <f t="shared" si="14"/>
        <v>2</v>
      </c>
      <c r="Q23" s="1" t="str">
        <f t="shared" si="3"/>
        <v>ב</v>
      </c>
    </row>
    <row r="24" spans="2:17" ht="13.8">
      <c r="B24">
        <v>5747</v>
      </c>
      <c r="C24">
        <f t="shared" si="4"/>
        <v>302</v>
      </c>
      <c r="D24" s="2">
        <f t="shared" si="5"/>
        <v>8</v>
      </c>
      <c r="E24" t="b">
        <f t="shared" si="6"/>
        <v>0</v>
      </c>
      <c r="F24" t="b">
        <f t="shared" si="7"/>
        <v>1</v>
      </c>
      <c r="G24" s="36">
        <f t="shared" si="15"/>
        <v>3</v>
      </c>
      <c r="H24" s="2">
        <f t="shared" si="16"/>
        <v>5</v>
      </c>
      <c r="I24">
        <f t="shared" si="17"/>
        <v>2098712.0108410502</v>
      </c>
      <c r="J24">
        <f t="shared" si="8"/>
        <v>299816</v>
      </c>
      <c r="K24" s="16">
        <f t="shared" si="9"/>
        <v>1.084105E-2</v>
      </c>
      <c r="L24" s="2">
        <f t="shared" si="10"/>
        <v>0</v>
      </c>
      <c r="M24" s="2">
        <f t="shared" si="11"/>
        <v>0</v>
      </c>
      <c r="N24" s="2">
        <f t="shared" si="12"/>
        <v>0</v>
      </c>
      <c r="O24" s="2">
        <f t="shared" si="13"/>
        <v>0</v>
      </c>
      <c r="P24" s="2">
        <f t="shared" si="14"/>
        <v>0</v>
      </c>
      <c r="Q24" s="1" t="str">
        <f t="shared" si="3"/>
        <v>ז</v>
      </c>
    </row>
    <row r="25" spans="2:17" ht="13.8">
      <c r="B25">
        <v>5748</v>
      </c>
      <c r="C25">
        <f t="shared" si="4"/>
        <v>302</v>
      </c>
      <c r="D25" s="2">
        <f t="shared" si="5"/>
        <v>9</v>
      </c>
      <c r="E25" t="b">
        <f t="shared" si="6"/>
        <v>0</v>
      </c>
      <c r="F25" t="b">
        <f t="shared" si="7"/>
        <v>0</v>
      </c>
      <c r="G25" s="36">
        <f t="shared" si="15"/>
        <v>3</v>
      </c>
      <c r="H25" s="2">
        <f t="shared" si="16"/>
        <v>6</v>
      </c>
      <c r="I25">
        <f t="shared" si="17"/>
        <v>2099066.3779706801</v>
      </c>
      <c r="J25">
        <f t="shared" si="8"/>
        <v>299866</v>
      </c>
      <c r="K25" s="16">
        <f t="shared" si="9"/>
        <v>4.3779706799999998</v>
      </c>
      <c r="L25" s="2">
        <f t="shared" si="10"/>
        <v>1</v>
      </c>
      <c r="M25" s="2">
        <f t="shared" si="11"/>
        <v>0</v>
      </c>
      <c r="N25" s="2">
        <f t="shared" si="12"/>
        <v>0</v>
      </c>
      <c r="O25" s="2">
        <f t="shared" si="13"/>
        <v>0</v>
      </c>
      <c r="P25" s="2">
        <f t="shared" si="14"/>
        <v>5</v>
      </c>
      <c r="Q25" s="1" t="str">
        <f t="shared" si="3"/>
        <v>ה</v>
      </c>
    </row>
    <row r="26" spans="2:17" ht="13.8">
      <c r="B26">
        <v>5749</v>
      </c>
      <c r="C26">
        <f t="shared" si="4"/>
        <v>302</v>
      </c>
      <c r="D26" s="2">
        <f t="shared" si="5"/>
        <v>10</v>
      </c>
      <c r="E26" t="b">
        <f t="shared" si="6"/>
        <v>1</v>
      </c>
      <c r="F26" t="b">
        <f t="shared" si="7"/>
        <v>0</v>
      </c>
      <c r="G26" s="36">
        <f t="shared" si="15"/>
        <v>3</v>
      </c>
      <c r="H26" s="2">
        <f t="shared" si="16"/>
        <v>7</v>
      </c>
      <c r="I26">
        <f t="shared" si="17"/>
        <v>2099420.7451003101</v>
      </c>
      <c r="J26">
        <f t="shared" si="8"/>
        <v>299917</v>
      </c>
      <c r="K26" s="16">
        <f t="shared" si="9"/>
        <v>1.74510031</v>
      </c>
      <c r="L26" s="2">
        <f t="shared" si="10"/>
        <v>1</v>
      </c>
      <c r="M26" s="2">
        <f t="shared" si="11"/>
        <v>0</v>
      </c>
      <c r="N26" s="2">
        <f t="shared" si="12"/>
        <v>0</v>
      </c>
      <c r="O26" s="2">
        <f t="shared" si="13"/>
        <v>0</v>
      </c>
      <c r="P26" s="2">
        <f t="shared" si="14"/>
        <v>2</v>
      </c>
      <c r="Q26" s="1" t="str">
        <f t="shared" si="3"/>
        <v>ב</v>
      </c>
    </row>
    <row r="27" spans="2:17" ht="13.8">
      <c r="B27">
        <v>5750</v>
      </c>
      <c r="C27">
        <f t="shared" si="4"/>
        <v>302</v>
      </c>
      <c r="D27" s="2">
        <f t="shared" si="5"/>
        <v>11</v>
      </c>
      <c r="E27" t="b">
        <f t="shared" si="6"/>
        <v>0</v>
      </c>
      <c r="F27" t="b">
        <f t="shared" si="7"/>
        <v>1</v>
      </c>
      <c r="G27" s="36">
        <f t="shared" si="15"/>
        <v>4</v>
      </c>
      <c r="H27" s="2">
        <f t="shared" si="16"/>
        <v>7</v>
      </c>
      <c r="I27">
        <f t="shared" si="17"/>
        <v>2099804.6428240701</v>
      </c>
      <c r="J27">
        <f t="shared" si="8"/>
        <v>299972</v>
      </c>
      <c r="K27" s="16">
        <f t="shared" si="9"/>
        <v>0.64282406999999997</v>
      </c>
      <c r="L27" s="2">
        <f t="shared" si="10"/>
        <v>0</v>
      </c>
      <c r="M27" s="2">
        <f t="shared" si="11"/>
        <v>0</v>
      </c>
      <c r="N27" s="2">
        <f t="shared" si="12"/>
        <v>0</v>
      </c>
      <c r="O27" s="2">
        <f t="shared" si="13"/>
        <v>0</v>
      </c>
      <c r="P27" s="2">
        <f t="shared" si="14"/>
        <v>0</v>
      </c>
      <c r="Q27" s="1" t="str">
        <f t="shared" si="3"/>
        <v>ז</v>
      </c>
    </row>
    <row r="28" spans="2:17" ht="13.8">
      <c r="B28">
        <v>5751</v>
      </c>
      <c r="C28">
        <f t="shared" si="4"/>
        <v>302</v>
      </c>
      <c r="D28" s="2">
        <f t="shared" si="5"/>
        <v>12</v>
      </c>
      <c r="E28" t="b">
        <f t="shared" si="6"/>
        <v>0</v>
      </c>
      <c r="F28" t="b">
        <f t="shared" si="7"/>
        <v>0</v>
      </c>
      <c r="G28" s="36">
        <f t="shared" si="15"/>
        <v>4</v>
      </c>
      <c r="H28" s="2">
        <f t="shared" si="16"/>
        <v>8</v>
      </c>
      <c r="I28">
        <f t="shared" si="17"/>
        <v>2100159.0099537</v>
      </c>
      <c r="J28">
        <f t="shared" si="8"/>
        <v>300022</v>
      </c>
      <c r="K28" s="16">
        <f t="shared" si="9"/>
        <v>5.0099536999999996</v>
      </c>
      <c r="L28" s="2">
        <f t="shared" si="10"/>
        <v>0</v>
      </c>
      <c r="M28" s="2">
        <f t="shared" si="11"/>
        <v>0</v>
      </c>
      <c r="N28" s="2">
        <f t="shared" si="12"/>
        <v>0</v>
      </c>
      <c r="O28" s="2">
        <f t="shared" si="13"/>
        <v>0</v>
      </c>
      <c r="P28" s="2">
        <f t="shared" si="14"/>
        <v>5</v>
      </c>
      <c r="Q28" s="1" t="str">
        <f t="shared" si="3"/>
        <v>ה</v>
      </c>
    </row>
    <row r="29" spans="2:17" ht="13.8">
      <c r="B29">
        <v>5752</v>
      </c>
      <c r="C29">
        <f t="shared" si="4"/>
        <v>302</v>
      </c>
      <c r="D29" s="2">
        <f t="shared" si="5"/>
        <v>13</v>
      </c>
      <c r="E29" t="b">
        <f t="shared" si="6"/>
        <v>1</v>
      </c>
      <c r="F29" t="b">
        <f t="shared" si="7"/>
        <v>0</v>
      </c>
      <c r="G29" s="36">
        <f t="shared" si="15"/>
        <v>4</v>
      </c>
      <c r="H29" s="2">
        <f t="shared" si="16"/>
        <v>9</v>
      </c>
      <c r="I29">
        <f t="shared" si="17"/>
        <v>2100513.3770833299</v>
      </c>
      <c r="J29">
        <f t="shared" si="8"/>
        <v>300073</v>
      </c>
      <c r="K29" s="16">
        <f t="shared" si="9"/>
        <v>2.37708333</v>
      </c>
      <c r="L29" s="2">
        <f t="shared" si="10"/>
        <v>0</v>
      </c>
      <c r="M29" s="2">
        <f t="shared" si="11"/>
        <v>0</v>
      </c>
      <c r="N29" s="2">
        <f t="shared" si="12"/>
        <v>0</v>
      </c>
      <c r="O29" s="2">
        <f t="shared" si="13"/>
        <v>0</v>
      </c>
      <c r="P29" s="2">
        <f t="shared" si="14"/>
        <v>2</v>
      </c>
      <c r="Q29" s="1" t="str">
        <f t="shared" si="3"/>
        <v>ב</v>
      </c>
    </row>
    <row r="30" spans="2:17" ht="13.8">
      <c r="B30">
        <v>5753</v>
      </c>
      <c r="C30">
        <f t="shared" si="4"/>
        <v>302</v>
      </c>
      <c r="D30" s="2">
        <f t="shared" si="5"/>
        <v>14</v>
      </c>
      <c r="E30" t="b">
        <f t="shared" si="6"/>
        <v>0</v>
      </c>
      <c r="F30" t="b">
        <f t="shared" si="7"/>
        <v>1</v>
      </c>
      <c r="G30" s="36">
        <f t="shared" si="15"/>
        <v>5</v>
      </c>
      <c r="H30" s="2">
        <f t="shared" si="16"/>
        <v>9</v>
      </c>
      <c r="I30">
        <f t="shared" si="17"/>
        <v>2100897.2748071002</v>
      </c>
      <c r="J30">
        <f t="shared" si="8"/>
        <v>300128</v>
      </c>
      <c r="K30" s="16">
        <f t="shared" si="9"/>
        <v>1.2748071000000001</v>
      </c>
      <c r="L30" s="2">
        <f t="shared" si="10"/>
        <v>1</v>
      </c>
      <c r="M30" s="2">
        <f t="shared" si="11"/>
        <v>0</v>
      </c>
      <c r="N30" s="2">
        <f t="shared" si="12"/>
        <v>0</v>
      </c>
      <c r="O30" s="2">
        <f t="shared" si="13"/>
        <v>0</v>
      </c>
      <c r="P30" s="2">
        <f t="shared" si="14"/>
        <v>2</v>
      </c>
      <c r="Q30" s="1" t="str">
        <f t="shared" si="3"/>
        <v>ב</v>
      </c>
    </row>
    <row r="31" spans="2:17" ht="13.8">
      <c r="B31">
        <v>5754</v>
      </c>
      <c r="C31">
        <f t="shared" si="4"/>
        <v>302</v>
      </c>
      <c r="D31" s="2">
        <f t="shared" si="5"/>
        <v>15</v>
      </c>
      <c r="E31" t="b">
        <f t="shared" si="6"/>
        <v>0</v>
      </c>
      <c r="F31" t="b">
        <f t="shared" si="7"/>
        <v>0</v>
      </c>
      <c r="G31" s="36">
        <f t="shared" si="15"/>
        <v>5</v>
      </c>
      <c r="H31" s="2">
        <f t="shared" si="16"/>
        <v>10</v>
      </c>
      <c r="I31">
        <f t="shared" si="17"/>
        <v>2101251.6419367301</v>
      </c>
      <c r="J31">
        <f t="shared" si="8"/>
        <v>300178</v>
      </c>
      <c r="K31" s="16">
        <f t="shared" si="9"/>
        <v>5.6419367300000003</v>
      </c>
      <c r="L31" s="2">
        <f t="shared" si="10"/>
        <v>0</v>
      </c>
      <c r="M31" s="2">
        <f t="shared" si="11"/>
        <v>0</v>
      </c>
      <c r="N31" s="2">
        <f t="shared" si="12"/>
        <v>0</v>
      </c>
      <c r="O31" s="2">
        <f t="shared" si="13"/>
        <v>0</v>
      </c>
      <c r="P31" s="2">
        <f t="shared" si="14"/>
        <v>5</v>
      </c>
      <c r="Q31" s="1" t="str">
        <f t="shared" si="3"/>
        <v>ה</v>
      </c>
    </row>
    <row r="32" spans="2:17" ht="13.8">
      <c r="B32">
        <v>5755</v>
      </c>
      <c r="C32">
        <f t="shared" si="4"/>
        <v>302</v>
      </c>
      <c r="D32" s="2">
        <f t="shared" si="5"/>
        <v>16</v>
      </c>
      <c r="E32" t="b">
        <f t="shared" si="6"/>
        <v>1</v>
      </c>
      <c r="F32" t="b">
        <f t="shared" si="7"/>
        <v>0</v>
      </c>
      <c r="G32" s="36">
        <f>IF(D32=19,7,IF(D32=18,6,IF(D32=17,6,IF(D32=16,5,IF(D32=15,5,IF(D32=14,5,IF(D32=13,4,IF(D32=12,4,IF(D32=11,4,IF(D32=10,3,IF(D32=9,3,IF(D32=8,3,IF(D32=7,2,IF(D32=6,2,IF(D32=5,1,IF(D32=4,1,IF(D32=3,1,IF(D32=2,0,IF(D32=1,0,IF(D32=0,0,0))))))))))))))))))))</f>
        <v>5</v>
      </c>
      <c r="H32" s="2">
        <f>+D32-G32</f>
        <v>11</v>
      </c>
      <c r="I32">
        <f>2+5/24+204/(1080*24)+((29+12/24+793/(24*1080))*(235*C32+G32*13+H32*12))</f>
        <v>2101606.0090663601</v>
      </c>
      <c r="J32">
        <f t="shared" si="8"/>
        <v>300229</v>
      </c>
      <c r="K32" s="16">
        <f t="shared" si="9"/>
        <v>3.0090663599999998</v>
      </c>
      <c r="L32" s="2">
        <f t="shared" si="10"/>
        <v>0</v>
      </c>
      <c r="M32" s="2">
        <f t="shared" si="11"/>
        <v>0</v>
      </c>
      <c r="N32" s="2">
        <f t="shared" si="12"/>
        <v>0</v>
      </c>
      <c r="O32" s="2">
        <f t="shared" si="13"/>
        <v>0</v>
      </c>
      <c r="P32" s="2">
        <f t="shared" si="14"/>
        <v>3</v>
      </c>
      <c r="Q32" s="1" t="str">
        <f t="shared" si="3"/>
        <v>ג</v>
      </c>
    </row>
    <row r="33" spans="2:17" ht="13.8">
      <c r="B33">
        <v>5756</v>
      </c>
      <c r="C33">
        <f t="shared" si="4"/>
        <v>302</v>
      </c>
      <c r="D33" s="2">
        <f t="shared" si="5"/>
        <v>17</v>
      </c>
      <c r="E33" t="b">
        <f t="shared" si="6"/>
        <v>0</v>
      </c>
      <c r="F33" t="b">
        <f t="shared" si="7"/>
        <v>1</v>
      </c>
      <c r="G33" s="36">
        <f t="shared" ref="G33:G36" si="18">IF(D33=19,7,IF(D33=18,6,IF(D33=17,6,IF(D33=16,5,IF(D33=15,5,IF(D33=14,5,IF(D33=13,4,IF(D33=12,4,IF(D33=11,4,IF(D33=10,3,IF(D33=9,3,IF(D33=8,3,IF(D33=7,2,IF(D33=6,2,IF(D33=5,1,IF(D33=4,1,IF(D33=3,1,IF(D33=2,0,IF(D33=1,0,IF(D33=0,0,0))))))))))))))))))))</f>
        <v>6</v>
      </c>
      <c r="H33" s="2">
        <f t="shared" ref="H33:H36" si="19">+D33-G33</f>
        <v>11</v>
      </c>
      <c r="I33">
        <f t="shared" ref="I33:I36" si="20">2+5/24+204/(1080*24)+((29+12/24+793/(24*1080))*(235*C33+G33*13+H33*12))</f>
        <v>2101989.9067901201</v>
      </c>
      <c r="J33">
        <f t="shared" si="8"/>
        <v>300284</v>
      </c>
      <c r="K33" s="16">
        <f t="shared" si="9"/>
        <v>1.9067901199999999</v>
      </c>
      <c r="L33" s="2">
        <f t="shared" si="10"/>
        <v>1</v>
      </c>
      <c r="M33" s="2">
        <f t="shared" si="11"/>
        <v>1</v>
      </c>
      <c r="N33" s="2">
        <f t="shared" si="12"/>
        <v>0</v>
      </c>
      <c r="O33" s="2">
        <f t="shared" si="13"/>
        <v>0</v>
      </c>
      <c r="P33" s="2">
        <f t="shared" si="14"/>
        <v>2</v>
      </c>
      <c r="Q33" s="1" t="str">
        <f t="shared" si="3"/>
        <v>ב</v>
      </c>
    </row>
    <row r="34" spans="2:17" ht="13.8">
      <c r="B34">
        <v>5757</v>
      </c>
      <c r="C34">
        <f t="shared" si="4"/>
        <v>302</v>
      </c>
      <c r="D34" s="2">
        <f t="shared" si="5"/>
        <v>18</v>
      </c>
      <c r="E34" t="b">
        <f t="shared" si="6"/>
        <v>1</v>
      </c>
      <c r="F34" t="b">
        <f t="shared" si="7"/>
        <v>0</v>
      </c>
      <c r="G34" s="36">
        <f t="shared" si="18"/>
        <v>6</v>
      </c>
      <c r="H34" s="2">
        <f t="shared" si="19"/>
        <v>12</v>
      </c>
      <c r="I34">
        <f t="shared" si="20"/>
        <v>2102344.27391975</v>
      </c>
      <c r="J34">
        <f t="shared" si="8"/>
        <v>300334</v>
      </c>
      <c r="K34" s="16">
        <f t="shared" si="9"/>
        <v>6.2739197500000001</v>
      </c>
      <c r="L34" s="2">
        <f t="shared" si="10"/>
        <v>1</v>
      </c>
      <c r="M34" s="2">
        <f t="shared" si="11"/>
        <v>0</v>
      </c>
      <c r="N34" s="2">
        <f t="shared" si="12"/>
        <v>0</v>
      </c>
      <c r="O34" s="2">
        <f t="shared" si="13"/>
        <v>0</v>
      </c>
      <c r="P34" s="2">
        <f t="shared" si="14"/>
        <v>7</v>
      </c>
      <c r="Q34" s="1" t="str">
        <f t="shared" si="3"/>
        <v>ז</v>
      </c>
    </row>
    <row r="35" spans="2:17" ht="13.8">
      <c r="B35">
        <v>5758</v>
      </c>
      <c r="C35">
        <f t="shared" si="4"/>
        <v>303</v>
      </c>
      <c r="D35" s="2">
        <f t="shared" si="5"/>
        <v>0</v>
      </c>
      <c r="E35" t="b">
        <f t="shared" si="6"/>
        <v>0</v>
      </c>
      <c r="F35" t="b">
        <f t="shared" si="7"/>
        <v>0</v>
      </c>
      <c r="G35" s="36">
        <f t="shared" si="18"/>
        <v>0</v>
      </c>
      <c r="H35" s="2">
        <f t="shared" si="19"/>
        <v>0</v>
      </c>
      <c r="I35">
        <f t="shared" si="20"/>
        <v>2102728.1716435198</v>
      </c>
      <c r="J35">
        <f t="shared" si="8"/>
        <v>300389</v>
      </c>
      <c r="K35" s="16">
        <f t="shared" si="9"/>
        <v>5.1716435199999999</v>
      </c>
      <c r="L35" s="2">
        <f t="shared" si="10"/>
        <v>0</v>
      </c>
      <c r="M35" s="2">
        <f t="shared" si="11"/>
        <v>0</v>
      </c>
      <c r="N35" s="2">
        <f t="shared" si="12"/>
        <v>0</v>
      </c>
      <c r="O35" s="2">
        <f t="shared" si="13"/>
        <v>0</v>
      </c>
      <c r="P35" s="2">
        <f t="shared" si="14"/>
        <v>5</v>
      </c>
      <c r="Q35" s="1" t="str">
        <f t="shared" si="3"/>
        <v>ה</v>
      </c>
    </row>
    <row r="36" spans="2:17" ht="13.8">
      <c r="B36">
        <v>5759</v>
      </c>
      <c r="C36">
        <f t="shared" si="4"/>
        <v>303</v>
      </c>
      <c r="D36" s="2">
        <f t="shared" si="5"/>
        <v>1</v>
      </c>
      <c r="E36" t="b">
        <f t="shared" si="6"/>
        <v>0</v>
      </c>
      <c r="F36" t="b">
        <f t="shared" si="7"/>
        <v>0</v>
      </c>
      <c r="G36" s="36">
        <f t="shared" si="18"/>
        <v>0</v>
      </c>
      <c r="H36" s="2">
        <f t="shared" si="19"/>
        <v>1</v>
      </c>
      <c r="I36">
        <f t="shared" si="20"/>
        <v>2103082.5387731502</v>
      </c>
      <c r="J36">
        <f t="shared" si="8"/>
        <v>300440</v>
      </c>
      <c r="K36" s="16">
        <f t="shared" si="9"/>
        <v>2.5387731499999999</v>
      </c>
      <c r="L36" s="2">
        <f t="shared" si="10"/>
        <v>0</v>
      </c>
      <c r="M36" s="2">
        <f t="shared" si="11"/>
        <v>0</v>
      </c>
      <c r="N36" s="2">
        <f t="shared" si="12"/>
        <v>0</v>
      </c>
      <c r="O36" s="2">
        <f t="shared" si="13"/>
        <v>0</v>
      </c>
      <c r="P36" s="2">
        <f t="shared" si="14"/>
        <v>2</v>
      </c>
      <c r="Q36" s="1" t="str">
        <f t="shared" si="3"/>
        <v>ב</v>
      </c>
    </row>
    <row r="37" spans="2:17" ht="13.8">
      <c r="B37">
        <v>5760</v>
      </c>
      <c r="C37">
        <f t="shared" si="4"/>
        <v>303</v>
      </c>
      <c r="D37" s="2">
        <f t="shared" si="5"/>
        <v>2</v>
      </c>
      <c r="E37" t="b">
        <f t="shared" si="6"/>
        <v>1</v>
      </c>
      <c r="F37" t="b">
        <f t="shared" si="7"/>
        <v>0</v>
      </c>
      <c r="G37" s="36">
        <f>IF(D37=19,7,IF(D37=18,6,IF(D37=17,6,IF(D37=16,5,IF(D37=15,5,IF(D37=14,5,IF(D37=13,4,IF(D37=12,4,IF(D37=11,4,IF(D37=10,3,IF(D37=9,3,IF(D37=8,3,IF(D37=7,2,IF(D37=6,2,IF(D37=5,1,IF(D37=4,1,IF(D37=3,1,IF(D37=2,0,IF(D37=1,0,IF(D37=0,0,0))))))))))))))))))))</f>
        <v>0</v>
      </c>
      <c r="H37" s="2">
        <f>+D37-G37</f>
        <v>2</v>
      </c>
      <c r="I37">
        <f>2+5/24+204/(1080*24)+((29+12/24+793/(24*1080))*(235*C37+G37*13+H37*12))</f>
        <v>2103436.9059027801</v>
      </c>
      <c r="J37">
        <f t="shared" si="8"/>
        <v>300490</v>
      </c>
      <c r="K37" s="16">
        <f t="shared" si="9"/>
        <v>6.9059027799999999</v>
      </c>
      <c r="L37" s="2">
        <f t="shared" si="10"/>
        <v>1</v>
      </c>
      <c r="M37" s="2">
        <f t="shared" si="11"/>
        <v>1</v>
      </c>
      <c r="N37" s="2">
        <f t="shared" si="12"/>
        <v>0</v>
      </c>
      <c r="O37" s="2">
        <f t="shared" si="13"/>
        <v>0</v>
      </c>
      <c r="P37" s="2">
        <f t="shared" si="14"/>
        <v>7</v>
      </c>
      <c r="Q37" s="1" t="str">
        <f t="shared" si="3"/>
        <v>ז</v>
      </c>
    </row>
    <row r="38" spans="2:17" ht="13.8">
      <c r="B38">
        <v>5761</v>
      </c>
      <c r="C38">
        <f t="shared" si="4"/>
        <v>303</v>
      </c>
      <c r="D38" s="2">
        <f t="shared" si="5"/>
        <v>3</v>
      </c>
      <c r="E38" t="b">
        <f t="shared" si="6"/>
        <v>0</v>
      </c>
      <c r="F38" t="b">
        <f t="shared" si="7"/>
        <v>1</v>
      </c>
      <c r="G38" s="36">
        <f t="shared" ref="G38:G56" si="21">IF(D38=19,7,IF(D38=18,6,IF(D38=17,6,IF(D38=16,5,IF(D38=15,5,IF(D38=14,5,IF(D38=13,4,IF(D38=12,4,IF(D38=11,4,IF(D38=10,3,IF(D38=9,3,IF(D38=8,3,IF(D38=7,2,IF(D38=6,2,IF(D38=5,1,IF(D38=4,1,IF(D38=3,1,IF(D38=2,0,IF(D38=1,0,IF(D38=0,0,0))))))))))))))))))))</f>
        <v>1</v>
      </c>
      <c r="H38" s="2">
        <f t="shared" ref="H38:H56" si="22">+D38-G38</f>
        <v>2</v>
      </c>
      <c r="I38">
        <f t="shared" ref="I38:I56" si="23">2+5/24+204/(1080*24)+((29+12/24+793/(24*1080))*(235*C38+G38*13+H38*12))</f>
        <v>2103820.8036265401</v>
      </c>
      <c r="J38">
        <f t="shared" si="8"/>
        <v>300545</v>
      </c>
      <c r="K38" s="16">
        <f t="shared" si="9"/>
        <v>5.8036265399999998</v>
      </c>
      <c r="L38" s="2">
        <f t="shared" si="10"/>
        <v>0</v>
      </c>
      <c r="M38" s="2">
        <f t="shared" si="11"/>
        <v>1</v>
      </c>
      <c r="N38" s="2">
        <f t="shared" si="12"/>
        <v>0</v>
      </c>
      <c r="O38" s="2">
        <f t="shared" si="13"/>
        <v>1</v>
      </c>
      <c r="P38" s="2">
        <f t="shared" si="14"/>
        <v>7</v>
      </c>
      <c r="Q38" s="1" t="str">
        <f t="shared" si="3"/>
        <v>ז</v>
      </c>
    </row>
    <row r="39" spans="2:17" ht="13.8">
      <c r="B39">
        <v>5762</v>
      </c>
      <c r="C39">
        <f t="shared" si="4"/>
        <v>303</v>
      </c>
      <c r="D39" s="2">
        <f t="shared" si="5"/>
        <v>4</v>
      </c>
      <c r="E39" t="b">
        <f t="shared" si="6"/>
        <v>0</v>
      </c>
      <c r="F39" t="b">
        <f t="shared" si="7"/>
        <v>0</v>
      </c>
      <c r="G39" s="36">
        <f t="shared" si="21"/>
        <v>1</v>
      </c>
      <c r="H39" s="2">
        <f t="shared" si="22"/>
        <v>3</v>
      </c>
      <c r="I39">
        <f t="shared" si="23"/>
        <v>2104175.1707561701</v>
      </c>
      <c r="J39">
        <f t="shared" si="8"/>
        <v>300596</v>
      </c>
      <c r="K39" s="16">
        <f t="shared" si="9"/>
        <v>3.1707561700000002</v>
      </c>
      <c r="L39" s="2">
        <f t="shared" si="10"/>
        <v>0</v>
      </c>
      <c r="M39" s="2">
        <f t="shared" si="11"/>
        <v>0</v>
      </c>
      <c r="N39" s="2">
        <f t="shared" si="12"/>
        <v>0</v>
      </c>
      <c r="O39" s="2">
        <f t="shared" si="13"/>
        <v>0</v>
      </c>
      <c r="P39" s="2">
        <f t="shared" si="14"/>
        <v>3</v>
      </c>
      <c r="Q39" s="1" t="str">
        <f t="shared" si="3"/>
        <v>ג</v>
      </c>
    </row>
    <row r="40" spans="2:17" ht="13.8">
      <c r="B40">
        <v>5763</v>
      </c>
      <c r="C40">
        <f t="shared" si="4"/>
        <v>303</v>
      </c>
      <c r="D40" s="2">
        <f t="shared" si="5"/>
        <v>5</v>
      </c>
      <c r="E40" t="b">
        <f t="shared" si="6"/>
        <v>1</v>
      </c>
      <c r="F40" t="b">
        <f t="shared" si="7"/>
        <v>0</v>
      </c>
      <c r="G40" s="36">
        <f t="shared" si="21"/>
        <v>1</v>
      </c>
      <c r="H40" s="2">
        <f t="shared" si="22"/>
        <v>4</v>
      </c>
      <c r="I40">
        <f t="shared" si="23"/>
        <v>2104529.5378858</v>
      </c>
      <c r="J40">
        <f t="shared" si="8"/>
        <v>300647</v>
      </c>
      <c r="K40" s="16">
        <f t="shared" si="9"/>
        <v>0.53788579999999997</v>
      </c>
      <c r="L40" s="2">
        <f t="shared" si="10"/>
        <v>0</v>
      </c>
      <c r="M40" s="2">
        <f t="shared" si="11"/>
        <v>0</v>
      </c>
      <c r="N40" s="2">
        <f t="shared" si="12"/>
        <v>0</v>
      </c>
      <c r="O40" s="2">
        <f t="shared" si="13"/>
        <v>0</v>
      </c>
      <c r="P40" s="2">
        <f t="shared" si="14"/>
        <v>0</v>
      </c>
      <c r="Q40" s="1" t="str">
        <f t="shared" si="3"/>
        <v>ז</v>
      </c>
    </row>
    <row r="41" spans="2:17" ht="13.8">
      <c r="B41">
        <v>5764</v>
      </c>
      <c r="C41">
        <f t="shared" si="4"/>
        <v>303</v>
      </c>
      <c r="D41" s="2">
        <f t="shared" si="5"/>
        <v>6</v>
      </c>
      <c r="E41" t="b">
        <f t="shared" si="6"/>
        <v>0</v>
      </c>
      <c r="F41" t="b">
        <f t="shared" si="7"/>
        <v>1</v>
      </c>
      <c r="G41" s="36">
        <f t="shared" si="21"/>
        <v>2</v>
      </c>
      <c r="H41" s="2">
        <f t="shared" si="22"/>
        <v>4</v>
      </c>
      <c r="I41">
        <f t="shared" si="23"/>
        <v>2104913.4356095698</v>
      </c>
      <c r="J41">
        <f t="shared" si="8"/>
        <v>300701</v>
      </c>
      <c r="K41" s="16">
        <f t="shared" si="9"/>
        <v>6.4356095699999996</v>
      </c>
      <c r="L41" s="2">
        <f t="shared" si="10"/>
        <v>1</v>
      </c>
      <c r="M41" s="2">
        <f t="shared" si="11"/>
        <v>0</v>
      </c>
      <c r="N41" s="2">
        <f t="shared" si="12"/>
        <v>0</v>
      </c>
      <c r="O41" s="2">
        <f t="shared" si="13"/>
        <v>1</v>
      </c>
      <c r="P41" s="2">
        <f t="shared" si="14"/>
        <v>7</v>
      </c>
      <c r="Q41" s="1" t="str">
        <f t="shared" si="3"/>
        <v>ז</v>
      </c>
    </row>
    <row r="42" spans="2:17" ht="13.8">
      <c r="B42">
        <v>5765</v>
      </c>
      <c r="C42">
        <f t="shared" si="4"/>
        <v>303</v>
      </c>
      <c r="D42" s="2">
        <f t="shared" si="5"/>
        <v>7</v>
      </c>
      <c r="E42" t="b">
        <f t="shared" si="6"/>
        <v>1</v>
      </c>
      <c r="F42" t="b">
        <f t="shared" si="7"/>
        <v>0</v>
      </c>
      <c r="G42" s="36">
        <f t="shared" si="21"/>
        <v>2</v>
      </c>
      <c r="H42" s="2">
        <f t="shared" si="22"/>
        <v>5</v>
      </c>
      <c r="I42">
        <f t="shared" si="23"/>
        <v>2105267.8027392002</v>
      </c>
      <c r="J42">
        <f t="shared" si="8"/>
        <v>300752</v>
      </c>
      <c r="K42" s="16">
        <f t="shared" si="9"/>
        <v>3.8027392</v>
      </c>
      <c r="L42" s="2">
        <f t="shared" si="10"/>
        <v>0</v>
      </c>
      <c r="M42" s="2">
        <f t="shared" si="11"/>
        <v>1</v>
      </c>
      <c r="N42" s="2">
        <f t="shared" si="12"/>
        <v>0</v>
      </c>
      <c r="O42" s="2">
        <f t="shared" si="13"/>
        <v>0</v>
      </c>
      <c r="P42" s="2">
        <f t="shared" si="14"/>
        <v>5</v>
      </c>
      <c r="Q42" s="1" t="str">
        <f t="shared" si="3"/>
        <v>ה</v>
      </c>
    </row>
    <row r="43" spans="2:17" ht="13.8">
      <c r="B43">
        <v>5766</v>
      </c>
      <c r="C43">
        <f t="shared" si="4"/>
        <v>303</v>
      </c>
      <c r="D43" s="2">
        <f t="shared" si="5"/>
        <v>8</v>
      </c>
      <c r="E43" t="b">
        <f t="shared" si="6"/>
        <v>0</v>
      </c>
      <c r="F43" t="b">
        <f t="shared" si="7"/>
        <v>1</v>
      </c>
      <c r="G43" s="36">
        <f t="shared" si="21"/>
        <v>3</v>
      </c>
      <c r="H43" s="2">
        <f t="shared" si="22"/>
        <v>5</v>
      </c>
      <c r="I43">
        <f t="shared" si="23"/>
        <v>2105651.7004629602</v>
      </c>
      <c r="J43">
        <f t="shared" si="8"/>
        <v>300807</v>
      </c>
      <c r="K43" s="16">
        <f t="shared" si="9"/>
        <v>2.7004629599999999</v>
      </c>
      <c r="L43" s="2">
        <f t="shared" si="10"/>
        <v>0</v>
      </c>
      <c r="M43" s="2">
        <f t="shared" si="11"/>
        <v>0</v>
      </c>
      <c r="N43" s="2">
        <f t="shared" si="12"/>
        <v>0</v>
      </c>
      <c r="O43" s="2">
        <f t="shared" si="13"/>
        <v>1</v>
      </c>
      <c r="P43" s="2">
        <f t="shared" si="14"/>
        <v>2</v>
      </c>
      <c r="Q43" s="1" t="str">
        <f t="shared" si="3"/>
        <v>ב</v>
      </c>
    </row>
    <row r="44" spans="2:17" ht="13.8">
      <c r="B44">
        <v>5767</v>
      </c>
      <c r="C44">
        <f t="shared" si="4"/>
        <v>303</v>
      </c>
      <c r="D44" s="2">
        <f t="shared" si="5"/>
        <v>9</v>
      </c>
      <c r="E44" t="b">
        <f t="shared" si="6"/>
        <v>0</v>
      </c>
      <c r="F44" t="b">
        <f t="shared" si="7"/>
        <v>0</v>
      </c>
      <c r="G44" s="36">
        <f t="shared" si="21"/>
        <v>3</v>
      </c>
      <c r="H44" s="2">
        <f t="shared" si="22"/>
        <v>6</v>
      </c>
      <c r="I44">
        <f t="shared" si="23"/>
        <v>2106006.0675925901</v>
      </c>
      <c r="J44">
        <f t="shared" si="8"/>
        <v>300858</v>
      </c>
      <c r="K44" s="16">
        <f t="shared" si="9"/>
        <v>6.7592589999999994E-2</v>
      </c>
      <c r="L44" s="2">
        <f t="shared" si="10"/>
        <v>0</v>
      </c>
      <c r="M44" s="2">
        <f t="shared" si="11"/>
        <v>0</v>
      </c>
      <c r="N44" s="2">
        <f t="shared" si="12"/>
        <v>0</v>
      </c>
      <c r="O44" s="2">
        <f t="shared" si="13"/>
        <v>0</v>
      </c>
      <c r="P44" s="2">
        <f t="shared" si="14"/>
        <v>0</v>
      </c>
      <c r="Q44" s="1" t="str">
        <f t="shared" si="3"/>
        <v>ז</v>
      </c>
    </row>
    <row r="45" spans="2:17" ht="13.8">
      <c r="B45">
        <v>5768</v>
      </c>
      <c r="C45">
        <f t="shared" si="4"/>
        <v>303</v>
      </c>
      <c r="D45" s="2">
        <f t="shared" si="5"/>
        <v>10</v>
      </c>
      <c r="E45" t="b">
        <f t="shared" si="6"/>
        <v>1</v>
      </c>
      <c r="F45" t="b">
        <f t="shared" si="7"/>
        <v>0</v>
      </c>
      <c r="G45" s="36">
        <f t="shared" si="21"/>
        <v>3</v>
      </c>
      <c r="H45" s="2">
        <f t="shared" si="22"/>
        <v>7</v>
      </c>
      <c r="I45">
        <f t="shared" si="23"/>
        <v>2106360.4347222201</v>
      </c>
      <c r="J45">
        <f t="shared" si="8"/>
        <v>300908</v>
      </c>
      <c r="K45" s="16">
        <f t="shared" si="9"/>
        <v>4.4347222200000003</v>
      </c>
      <c r="L45" s="2">
        <f t="shared" si="10"/>
        <v>1</v>
      </c>
      <c r="M45" s="2">
        <f t="shared" si="11"/>
        <v>0</v>
      </c>
      <c r="N45" s="2">
        <f t="shared" si="12"/>
        <v>0</v>
      </c>
      <c r="O45" s="2">
        <f t="shared" si="13"/>
        <v>0</v>
      </c>
      <c r="P45" s="2">
        <f t="shared" si="14"/>
        <v>5</v>
      </c>
      <c r="Q45" s="1" t="str">
        <f t="shared" si="3"/>
        <v>ה</v>
      </c>
    </row>
    <row r="46" spans="2:17" ht="13.8">
      <c r="B46">
        <v>5769</v>
      </c>
      <c r="C46">
        <f t="shared" si="4"/>
        <v>303</v>
      </c>
      <c r="D46" s="2">
        <f t="shared" si="5"/>
        <v>11</v>
      </c>
      <c r="E46" t="b">
        <f t="shared" si="6"/>
        <v>0</v>
      </c>
      <c r="F46" t="b">
        <f t="shared" si="7"/>
        <v>1</v>
      </c>
      <c r="G46" s="36">
        <f t="shared" si="21"/>
        <v>4</v>
      </c>
      <c r="H46" s="2">
        <f t="shared" si="22"/>
        <v>7</v>
      </c>
      <c r="I46">
        <f t="shared" si="23"/>
        <v>2106744.3324459898</v>
      </c>
      <c r="J46">
        <f t="shared" si="8"/>
        <v>300963</v>
      </c>
      <c r="K46" s="16">
        <f t="shared" si="9"/>
        <v>3.3324459900000001</v>
      </c>
      <c r="L46" s="2">
        <f t="shared" si="10"/>
        <v>0</v>
      </c>
      <c r="M46" s="2">
        <f t="shared" si="11"/>
        <v>0</v>
      </c>
      <c r="N46" s="2">
        <f t="shared" si="12"/>
        <v>0</v>
      </c>
      <c r="O46" s="2">
        <f t="shared" si="13"/>
        <v>1</v>
      </c>
      <c r="P46" s="2">
        <f t="shared" si="14"/>
        <v>5</v>
      </c>
      <c r="Q46" s="1" t="str">
        <f t="shared" si="3"/>
        <v>ה</v>
      </c>
    </row>
    <row r="47" spans="2:17" ht="13.8">
      <c r="B47">
        <v>5770</v>
      </c>
      <c r="C47">
        <f t="shared" si="4"/>
        <v>303</v>
      </c>
      <c r="D47" s="2">
        <f t="shared" si="5"/>
        <v>12</v>
      </c>
      <c r="E47" t="b">
        <f t="shared" si="6"/>
        <v>0</v>
      </c>
      <c r="F47" t="b">
        <f t="shared" si="7"/>
        <v>0</v>
      </c>
      <c r="G47" s="36">
        <f t="shared" si="21"/>
        <v>4</v>
      </c>
      <c r="H47" s="2">
        <f t="shared" si="22"/>
        <v>8</v>
      </c>
      <c r="I47">
        <f t="shared" si="23"/>
        <v>2107098.6995756198</v>
      </c>
      <c r="J47">
        <f t="shared" si="8"/>
        <v>301014</v>
      </c>
      <c r="K47" s="16">
        <f t="shared" si="9"/>
        <v>0.69957561999999995</v>
      </c>
      <c r="L47" s="2">
        <f t="shared" si="10"/>
        <v>0</v>
      </c>
      <c r="M47" s="2">
        <f t="shared" si="11"/>
        <v>0</v>
      </c>
      <c r="N47" s="2">
        <f t="shared" si="12"/>
        <v>0</v>
      </c>
      <c r="O47" s="2">
        <f t="shared" si="13"/>
        <v>0</v>
      </c>
      <c r="P47" s="2">
        <f t="shared" si="14"/>
        <v>0</v>
      </c>
      <c r="Q47" s="1" t="str">
        <f t="shared" si="3"/>
        <v>ז</v>
      </c>
    </row>
    <row r="48" spans="2:17" ht="13.8">
      <c r="B48">
        <v>5771</v>
      </c>
      <c r="C48">
        <f t="shared" si="4"/>
        <v>303</v>
      </c>
      <c r="D48" s="2">
        <f t="shared" si="5"/>
        <v>13</v>
      </c>
      <c r="E48" t="b">
        <f t="shared" si="6"/>
        <v>1</v>
      </c>
      <c r="F48" t="b">
        <f t="shared" si="7"/>
        <v>0</v>
      </c>
      <c r="G48" s="36">
        <f t="shared" si="21"/>
        <v>4</v>
      </c>
      <c r="H48" s="2">
        <f t="shared" si="22"/>
        <v>9</v>
      </c>
      <c r="I48">
        <f t="shared" si="23"/>
        <v>2107453.0667052502</v>
      </c>
      <c r="J48">
        <f t="shared" si="8"/>
        <v>301064</v>
      </c>
      <c r="K48" s="16">
        <f t="shared" si="9"/>
        <v>5.06670525</v>
      </c>
      <c r="L48" s="2">
        <f t="shared" si="10"/>
        <v>0</v>
      </c>
      <c r="M48" s="2">
        <f t="shared" si="11"/>
        <v>0</v>
      </c>
      <c r="N48" s="2">
        <f t="shared" si="12"/>
        <v>0</v>
      </c>
      <c r="O48" s="2">
        <f t="shared" si="13"/>
        <v>0</v>
      </c>
      <c r="P48" s="2">
        <f t="shared" si="14"/>
        <v>5</v>
      </c>
      <c r="Q48" s="1" t="str">
        <f t="shared" si="3"/>
        <v>ה</v>
      </c>
    </row>
    <row r="49" spans="1:17" ht="13.8">
      <c r="B49">
        <v>5772</v>
      </c>
      <c r="C49">
        <f t="shared" si="4"/>
        <v>303</v>
      </c>
      <c r="D49" s="2">
        <f t="shared" si="5"/>
        <v>14</v>
      </c>
      <c r="E49" t="b">
        <f t="shared" si="6"/>
        <v>0</v>
      </c>
      <c r="F49" t="b">
        <f t="shared" si="7"/>
        <v>1</v>
      </c>
      <c r="G49" s="36">
        <f t="shared" si="21"/>
        <v>5</v>
      </c>
      <c r="H49" s="2">
        <f t="shared" si="22"/>
        <v>9</v>
      </c>
      <c r="I49">
        <f t="shared" si="23"/>
        <v>2107836.9644290102</v>
      </c>
      <c r="J49">
        <f t="shared" si="8"/>
        <v>301119</v>
      </c>
      <c r="K49" s="16">
        <f t="shared" si="9"/>
        <v>3.9644290099999999</v>
      </c>
      <c r="L49" s="2">
        <f t="shared" si="10"/>
        <v>0</v>
      </c>
      <c r="M49" s="2">
        <f t="shared" si="11"/>
        <v>1</v>
      </c>
      <c r="N49" s="2">
        <f t="shared" si="12"/>
        <v>1</v>
      </c>
      <c r="O49" s="2">
        <f t="shared" si="13"/>
        <v>1</v>
      </c>
      <c r="P49" s="2">
        <f t="shared" si="14"/>
        <v>5</v>
      </c>
      <c r="Q49" s="1" t="str">
        <f t="shared" si="3"/>
        <v>ה</v>
      </c>
    </row>
    <row r="50" spans="1:17" ht="13.8">
      <c r="B50">
        <v>5773</v>
      </c>
      <c r="C50">
        <f t="shared" si="4"/>
        <v>303</v>
      </c>
      <c r="D50" s="2">
        <f t="shared" si="5"/>
        <v>15</v>
      </c>
      <c r="E50" t="b">
        <f t="shared" si="6"/>
        <v>0</v>
      </c>
      <c r="F50" t="b">
        <f t="shared" si="7"/>
        <v>0</v>
      </c>
      <c r="G50" s="36">
        <f t="shared" si="21"/>
        <v>5</v>
      </c>
      <c r="H50" s="2">
        <f t="shared" si="22"/>
        <v>10</v>
      </c>
      <c r="I50">
        <f t="shared" si="23"/>
        <v>2108191.3315586401</v>
      </c>
      <c r="J50">
        <f t="shared" si="8"/>
        <v>301170</v>
      </c>
      <c r="K50" s="16">
        <f t="shared" si="9"/>
        <v>1.3315586399999999</v>
      </c>
      <c r="L50" s="2">
        <f t="shared" si="10"/>
        <v>1</v>
      </c>
      <c r="M50" s="2">
        <f t="shared" si="11"/>
        <v>0</v>
      </c>
      <c r="N50" s="2">
        <f t="shared" si="12"/>
        <v>0</v>
      </c>
      <c r="O50" s="2">
        <f t="shared" si="13"/>
        <v>0</v>
      </c>
      <c r="P50" s="2">
        <f t="shared" si="14"/>
        <v>2</v>
      </c>
      <c r="Q50" s="1" t="str">
        <f t="shared" si="3"/>
        <v>ב</v>
      </c>
    </row>
    <row r="51" spans="1:17" ht="13.8">
      <c r="B51">
        <v>5774</v>
      </c>
      <c r="C51">
        <f t="shared" si="4"/>
        <v>303</v>
      </c>
      <c r="D51" s="2">
        <f t="shared" si="5"/>
        <v>16</v>
      </c>
      <c r="E51" t="b">
        <f t="shared" si="6"/>
        <v>1</v>
      </c>
      <c r="F51" t="b">
        <f t="shared" si="7"/>
        <v>0</v>
      </c>
      <c r="G51" s="36">
        <f t="shared" si="21"/>
        <v>5</v>
      </c>
      <c r="H51" s="2">
        <f t="shared" si="22"/>
        <v>11</v>
      </c>
      <c r="I51">
        <f t="shared" si="23"/>
        <v>2108545.6986882701</v>
      </c>
      <c r="J51">
        <f t="shared" si="8"/>
        <v>301220</v>
      </c>
      <c r="K51" s="16">
        <f t="shared" si="9"/>
        <v>5.6986882699999999</v>
      </c>
      <c r="L51" s="2">
        <f t="shared" si="10"/>
        <v>0</v>
      </c>
      <c r="M51" s="2">
        <f t="shared" si="11"/>
        <v>0</v>
      </c>
      <c r="N51" s="2">
        <f t="shared" si="12"/>
        <v>0</v>
      </c>
      <c r="O51" s="2">
        <f t="shared" si="13"/>
        <v>0</v>
      </c>
      <c r="P51" s="2">
        <f t="shared" si="14"/>
        <v>5</v>
      </c>
      <c r="Q51" s="1" t="str">
        <f t="shared" si="3"/>
        <v>ה</v>
      </c>
    </row>
    <row r="52" spans="1:17" ht="13.8">
      <c r="B52">
        <v>5775</v>
      </c>
      <c r="C52">
        <f t="shared" si="4"/>
        <v>303</v>
      </c>
      <c r="D52" s="2">
        <f t="shared" si="5"/>
        <v>17</v>
      </c>
      <c r="E52" t="b">
        <f t="shared" si="6"/>
        <v>0</v>
      </c>
      <c r="F52" t="b">
        <f t="shared" si="7"/>
        <v>1</v>
      </c>
      <c r="G52" s="36">
        <f t="shared" si="21"/>
        <v>6</v>
      </c>
      <c r="H52" s="2">
        <f t="shared" si="22"/>
        <v>11</v>
      </c>
      <c r="I52">
        <f t="shared" si="23"/>
        <v>2108929.5964120398</v>
      </c>
      <c r="J52">
        <f t="shared" si="8"/>
        <v>301275</v>
      </c>
      <c r="K52" s="16">
        <f t="shared" si="9"/>
        <v>4.5964120399999997</v>
      </c>
      <c r="L52" s="2">
        <f t="shared" si="10"/>
        <v>1</v>
      </c>
      <c r="M52" s="2">
        <f t="shared" si="11"/>
        <v>0</v>
      </c>
      <c r="N52" s="2">
        <f t="shared" si="12"/>
        <v>0</v>
      </c>
      <c r="O52" s="2">
        <f t="shared" si="13"/>
        <v>1</v>
      </c>
      <c r="P52" s="2">
        <f t="shared" si="14"/>
        <v>5</v>
      </c>
      <c r="Q52" s="1" t="str">
        <f t="shared" si="3"/>
        <v>ה</v>
      </c>
    </row>
    <row r="53" spans="1:17" ht="13.8">
      <c r="B53">
        <v>5776</v>
      </c>
      <c r="C53">
        <f t="shared" si="4"/>
        <v>303</v>
      </c>
      <c r="D53" s="2">
        <f t="shared" si="5"/>
        <v>18</v>
      </c>
      <c r="E53" t="b">
        <f t="shared" si="6"/>
        <v>1</v>
      </c>
      <c r="F53" t="b">
        <f t="shared" si="7"/>
        <v>0</v>
      </c>
      <c r="G53" s="36">
        <f t="shared" si="21"/>
        <v>6</v>
      </c>
      <c r="H53" s="2">
        <f t="shared" si="22"/>
        <v>12</v>
      </c>
      <c r="I53">
        <f t="shared" si="23"/>
        <v>2109283.9635416698</v>
      </c>
      <c r="J53">
        <f t="shared" si="8"/>
        <v>301326</v>
      </c>
      <c r="K53" s="16">
        <f t="shared" si="9"/>
        <v>1.9635416699999999</v>
      </c>
      <c r="L53" s="2">
        <f t="shared" si="10"/>
        <v>1</v>
      </c>
      <c r="M53" s="2">
        <f t="shared" si="11"/>
        <v>1</v>
      </c>
      <c r="N53" s="2">
        <f t="shared" si="12"/>
        <v>0</v>
      </c>
      <c r="O53" s="2">
        <f t="shared" si="13"/>
        <v>0</v>
      </c>
      <c r="P53" s="2">
        <f t="shared" si="14"/>
        <v>2</v>
      </c>
      <c r="Q53" s="1" t="str">
        <f t="shared" si="3"/>
        <v>ב</v>
      </c>
    </row>
    <row r="54" spans="1:17" ht="13.8">
      <c r="B54">
        <v>5777</v>
      </c>
      <c r="C54">
        <f t="shared" si="4"/>
        <v>304</v>
      </c>
      <c r="D54" s="2">
        <f t="shared" si="5"/>
        <v>0</v>
      </c>
      <c r="E54" t="b">
        <f t="shared" si="6"/>
        <v>0</v>
      </c>
      <c r="F54" t="b">
        <f t="shared" si="7"/>
        <v>0</v>
      </c>
      <c r="G54" s="36">
        <f t="shared" si="21"/>
        <v>0</v>
      </c>
      <c r="H54" s="2">
        <f t="shared" si="22"/>
        <v>0</v>
      </c>
      <c r="I54">
        <f t="shared" si="23"/>
        <v>2109667.8612654302</v>
      </c>
      <c r="J54">
        <f t="shared" si="8"/>
        <v>301381</v>
      </c>
      <c r="K54" s="16">
        <f t="shared" si="9"/>
        <v>0.86126543</v>
      </c>
      <c r="L54" s="2">
        <f t="shared" si="10"/>
        <v>0</v>
      </c>
      <c r="M54" s="2">
        <f t="shared" si="11"/>
        <v>1</v>
      </c>
      <c r="N54" s="2">
        <f t="shared" si="12"/>
        <v>0</v>
      </c>
      <c r="O54" s="2">
        <f t="shared" si="13"/>
        <v>0</v>
      </c>
      <c r="P54" s="2">
        <f t="shared" si="14"/>
        <v>2</v>
      </c>
      <c r="Q54" s="1" t="str">
        <f t="shared" si="3"/>
        <v>ב</v>
      </c>
    </row>
    <row r="55" spans="1:17" ht="14.4" thickBot="1">
      <c r="B55">
        <v>5778</v>
      </c>
      <c r="C55">
        <f t="shared" si="4"/>
        <v>304</v>
      </c>
      <c r="D55" s="2">
        <f t="shared" si="5"/>
        <v>1</v>
      </c>
      <c r="E55" t="b">
        <f t="shared" si="6"/>
        <v>0</v>
      </c>
      <c r="F55" t="b">
        <f t="shared" si="7"/>
        <v>0</v>
      </c>
      <c r="G55" s="36">
        <f t="shared" si="21"/>
        <v>0</v>
      </c>
      <c r="H55" s="2">
        <f t="shared" si="22"/>
        <v>1</v>
      </c>
      <c r="I55">
        <f t="shared" si="23"/>
        <v>2110022.2283950602</v>
      </c>
      <c r="J55">
        <f t="shared" si="8"/>
        <v>301431</v>
      </c>
      <c r="K55" s="16">
        <f t="shared" si="9"/>
        <v>5.2283950600000004</v>
      </c>
      <c r="L55" s="2">
        <f t="shared" si="10"/>
        <v>0</v>
      </c>
      <c r="M55" s="2">
        <f t="shared" si="11"/>
        <v>0</v>
      </c>
      <c r="N55" s="2">
        <f t="shared" si="12"/>
        <v>0</v>
      </c>
      <c r="O55" s="2">
        <f t="shared" si="13"/>
        <v>0</v>
      </c>
      <c r="P55" s="2">
        <f t="shared" si="14"/>
        <v>5</v>
      </c>
      <c r="Q55" s="1" t="str">
        <f t="shared" si="3"/>
        <v>ה</v>
      </c>
    </row>
    <row r="56" spans="1:17" ht="14.4" thickBot="1">
      <c r="A56" s="21" t="s">
        <v>74</v>
      </c>
      <c r="B56" s="41">
        <v>5779</v>
      </c>
      <c r="C56" s="22">
        <f t="shared" si="4"/>
        <v>304</v>
      </c>
      <c r="D56" s="23">
        <f t="shared" si="5"/>
        <v>2</v>
      </c>
      <c r="E56" s="22" t="b">
        <f t="shared" si="6"/>
        <v>1</v>
      </c>
      <c r="F56" s="22" t="b">
        <f t="shared" si="7"/>
        <v>0</v>
      </c>
      <c r="G56" s="37">
        <f t="shared" si="21"/>
        <v>0</v>
      </c>
      <c r="H56" s="23">
        <f t="shared" si="22"/>
        <v>2</v>
      </c>
      <c r="I56" s="22">
        <f t="shared" si="23"/>
        <v>2110376.5955246901</v>
      </c>
      <c r="J56" s="22">
        <f t="shared" si="8"/>
        <v>301482</v>
      </c>
      <c r="K56" s="24">
        <f t="shared" si="9"/>
        <v>2.59552469</v>
      </c>
      <c r="L56" s="23">
        <f t="shared" si="10"/>
        <v>0</v>
      </c>
      <c r="M56" s="23">
        <f t="shared" si="11"/>
        <v>0</v>
      </c>
      <c r="N56" s="2">
        <f t="shared" si="12"/>
        <v>0</v>
      </c>
      <c r="O56" s="23">
        <f t="shared" si="13"/>
        <v>0</v>
      </c>
      <c r="P56" s="23">
        <f t="shared" si="14"/>
        <v>2</v>
      </c>
      <c r="Q56" s="1" t="str">
        <f t="shared" si="3"/>
        <v>ב</v>
      </c>
    </row>
    <row r="57" spans="1:17" ht="15.6" customHeight="1">
      <c r="A57" s="25"/>
      <c r="B57" s="26"/>
      <c r="C57" s="26"/>
      <c r="D57" s="27"/>
      <c r="E57" s="26"/>
      <c r="F57" s="26"/>
      <c r="G57" s="38"/>
      <c r="H57" s="27"/>
      <c r="I57" s="26"/>
      <c r="J57" s="26"/>
      <c r="K57" s="28"/>
      <c r="L57" s="27"/>
      <c r="M57" s="27"/>
      <c r="N57" s="2"/>
      <c r="O57" s="27"/>
      <c r="P57" s="27"/>
      <c r="Q57" s="1"/>
    </row>
    <row r="58" spans="1:17" ht="13.8">
      <c r="A58" s="29"/>
      <c r="B58" s="30">
        <f>+B56+1</f>
        <v>5780</v>
      </c>
      <c r="C58" s="30">
        <f t="shared" si="4"/>
        <v>304</v>
      </c>
      <c r="D58" s="31">
        <f t="shared" si="5"/>
        <v>3</v>
      </c>
      <c r="E58" s="30" t="b">
        <f t="shared" si="6"/>
        <v>0</v>
      </c>
      <c r="F58" s="30" t="b">
        <f t="shared" si="7"/>
        <v>1</v>
      </c>
      <c r="G58" s="39">
        <f t="shared" ref="G58" si="24">IF(D58=19,7,IF(D58=18,6,IF(D58=17,6,IF(D58=16,5,IF(D58=15,5,IF(D58=14,5,IF(D58=13,4,IF(D58=12,4,IF(D58=11,4,IF(D58=10,3,IF(D58=9,3,IF(D58=8,3,IF(D58=7,2,IF(D58=6,2,IF(D58=5,1,IF(D58=4,1,IF(D58=3,1,IF(D58=2,0,IF(D58=1,0,IF(D58=0,0,0))))))))))))))))))))</f>
        <v>1</v>
      </c>
      <c r="H58" s="31">
        <f t="shared" ref="H58" si="25">+D58-G58</f>
        <v>2</v>
      </c>
      <c r="I58" s="30">
        <f t="shared" ref="I58" si="26">2+5/24+204/(1080*24)+((29+12/24+793/(24*1080))*(235*C58+G58*13+H58*12))</f>
        <v>2110760.4932484599</v>
      </c>
      <c r="J58" s="30">
        <f t="shared" si="8"/>
        <v>301537</v>
      </c>
      <c r="K58" s="32">
        <f t="shared" si="9"/>
        <v>1.49324846</v>
      </c>
      <c r="L58" s="31">
        <f t="shared" si="10"/>
        <v>1</v>
      </c>
      <c r="M58" s="31">
        <f t="shared" si="11"/>
        <v>0</v>
      </c>
      <c r="N58" s="2">
        <f t="shared" si="12"/>
        <v>0</v>
      </c>
      <c r="O58" s="31">
        <f t="shared" si="13"/>
        <v>0</v>
      </c>
      <c r="P58" s="31">
        <f t="shared" si="14"/>
        <v>2</v>
      </c>
      <c r="Q58" s="1" t="str">
        <f t="shared" si="3"/>
        <v>ב</v>
      </c>
    </row>
    <row r="60" spans="1:17">
      <c r="H60" t="s">
        <v>75</v>
      </c>
      <c r="K60" t="str">
        <f>IF(E56=TRUE,"מעוברת","פשוטה")</f>
        <v>מעוברת</v>
      </c>
    </row>
    <row r="62" spans="1:17">
      <c r="H62" t="s">
        <v>41</v>
      </c>
      <c r="K62">
        <f>+IF(E56=TRUE,IF(P62=0,385,IF(P62=6,384,383)),IF(P62=5,355,IF(P62=4,354,353)))</f>
        <v>385</v>
      </c>
      <c r="P62" s="2">
        <f>+P58-P56</f>
        <v>0</v>
      </c>
    </row>
    <row r="63" spans="1:17">
      <c r="B63" s="40"/>
    </row>
    <row r="64" spans="1:17">
      <c r="B64" s="52"/>
      <c r="K64" s="35" t="s">
        <v>76</v>
      </c>
    </row>
    <row r="66" spans="2:18">
      <c r="G66" s="7" t="s">
        <v>42</v>
      </c>
      <c r="K66" s="1" t="str">
        <f>+Q56</f>
        <v>ב</v>
      </c>
    </row>
    <row r="67" spans="2:18">
      <c r="G67" s="7" t="s">
        <v>43</v>
      </c>
      <c r="K67" s="1" t="str">
        <f>+IF(OR(K62=385,K62=355),"ש",IF(OR(K62=384,K62=354),"כ","ח"))</f>
        <v>ש</v>
      </c>
      <c r="P67" s="34" t="s">
        <v>77</v>
      </c>
    </row>
    <row r="68" spans="2:18">
      <c r="G68" s="7" t="s">
        <v>44</v>
      </c>
      <c r="K68" s="1" t="str">
        <f>IF(N68=7,"ז",IF(N68=6,"ו",IF(N68=5,"ה",IF(N68=4,"ד",IF(N68=3,"ג",IF(N68=2,"ב","א"))))))</f>
        <v>ז</v>
      </c>
      <c r="N68">
        <f>+P56+P68-INT(O68)*7</f>
        <v>7</v>
      </c>
      <c r="O68">
        <f>+P68/7</f>
        <v>31.714285714285701</v>
      </c>
      <c r="P68">
        <f>+(K62-147-16)</f>
        <v>222</v>
      </c>
      <c r="Q68" s="2"/>
    </row>
    <row r="71" spans="2:18">
      <c r="G71" s="33" t="s">
        <v>78</v>
      </c>
    </row>
    <row r="72" spans="2:18">
      <c r="D72" s="45" t="s">
        <v>79</v>
      </c>
      <c r="E72" s="1" t="s">
        <v>12</v>
      </c>
      <c r="F72" s="1" t="s">
        <v>13</v>
      </c>
      <c r="G72" s="1" t="s">
        <v>14</v>
      </c>
      <c r="H72" s="1" t="s">
        <v>15</v>
      </c>
      <c r="I72" s="1" t="s">
        <v>16</v>
      </c>
      <c r="J72" s="1" t="s">
        <v>17</v>
      </c>
      <c r="K72" s="1" t="s">
        <v>18</v>
      </c>
      <c r="L72" s="1" t="s">
        <v>19</v>
      </c>
      <c r="M72" s="1" t="s">
        <v>20</v>
      </c>
      <c r="N72" s="1" t="s">
        <v>21</v>
      </c>
      <c r="O72" s="1" t="s">
        <v>22</v>
      </c>
      <c r="P72" s="1" t="s">
        <v>23</v>
      </c>
      <c r="Q72" s="1"/>
    </row>
    <row r="73" spans="2:18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8" s="34" customFormat="1">
      <c r="B74" s="34" t="s">
        <v>38</v>
      </c>
      <c r="D74" s="45">
        <v>30</v>
      </c>
      <c r="E74" s="45">
        <f>+IF(K67="ש",30,29)</f>
        <v>30</v>
      </c>
      <c r="F74" s="45">
        <f>+IF(K67="ש",30,IF(K67="כ",30,29))</f>
        <v>30</v>
      </c>
      <c r="G74" s="45">
        <v>29</v>
      </c>
      <c r="H74" s="45">
        <v>30</v>
      </c>
      <c r="I74" s="45">
        <v>29</v>
      </c>
      <c r="J74" s="45">
        <f>IF(E56=TRUE,30,0)</f>
        <v>30</v>
      </c>
      <c r="K74" s="45">
        <v>30</v>
      </c>
      <c r="L74" s="45">
        <v>29</v>
      </c>
      <c r="M74" s="45">
        <v>30</v>
      </c>
      <c r="N74" s="45">
        <v>29</v>
      </c>
      <c r="O74" s="45">
        <v>30</v>
      </c>
      <c r="P74" s="45">
        <v>29</v>
      </c>
      <c r="Q74" s="45"/>
      <c r="R74" s="34">
        <f>SUM(D74:Q74)</f>
        <v>385</v>
      </c>
    </row>
    <row r="75" spans="2:18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8">
      <c r="D76" s="44">
        <f>+K56</f>
        <v>2.6</v>
      </c>
      <c r="E76" s="43">
        <f>IF((D80+1.5305941)&gt;7,D80+1.5305941-7,INT(D80+1.5305941))</f>
        <v>4</v>
      </c>
      <c r="F76" s="43">
        <f t="shared" ref="F76:P76" si="27">IF((E80+1.5305941)&gt;7,E80+1.5305941-7,INT(E80+1.5305941))</f>
        <v>5</v>
      </c>
      <c r="G76" s="43">
        <f>IF((F80+1.5305941)&gt;8,F80+1.5305941-7,INT(F80+1.5305941))</f>
        <v>7</v>
      </c>
      <c r="H76" s="43">
        <f t="shared" si="27"/>
        <v>1</v>
      </c>
      <c r="I76" s="43">
        <f t="shared" si="27"/>
        <v>3</v>
      </c>
      <c r="J76" s="43">
        <f t="shared" si="27"/>
        <v>4</v>
      </c>
      <c r="K76" s="43">
        <f t="shared" si="27"/>
        <v>6</v>
      </c>
      <c r="L76" s="43">
        <f t="shared" si="27"/>
        <v>1</v>
      </c>
      <c r="M76" s="43">
        <f t="shared" si="27"/>
        <v>2</v>
      </c>
      <c r="N76" s="43">
        <f t="shared" si="27"/>
        <v>3</v>
      </c>
      <c r="O76" s="43">
        <f t="shared" si="27"/>
        <v>5</v>
      </c>
      <c r="P76" s="43">
        <f t="shared" si="27"/>
        <v>6</v>
      </c>
      <c r="Q76" s="1"/>
    </row>
    <row r="77" spans="2:18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8" s="34" customFormat="1">
      <c r="C78" s="48" t="s">
        <v>80</v>
      </c>
      <c r="D78" s="45" t="str">
        <f>+Q56</f>
        <v>ב</v>
      </c>
      <c r="E78" s="45" t="str">
        <f>IF(E76=7,"ז",IF(E76=6,"ו",IF(E76=5,"ה",IF(E76=4,"ד",IF(E76=3,"ג",IF(E76=2,"ב","א"))))))</f>
        <v>ד</v>
      </c>
      <c r="F78" s="45" t="str">
        <f t="shared" ref="F78:P78" si="28">IF(F76=7,"ז",IF(F76=6,"ו",IF(F76=5,"ה",IF(F76=4,"ד",IF(F76=3,"ג",IF(F76=2,"ב","א"))))))</f>
        <v>ה</v>
      </c>
      <c r="G78" s="45" t="str">
        <f t="shared" si="28"/>
        <v>ז</v>
      </c>
      <c r="H78" s="45" t="str">
        <f t="shared" si="28"/>
        <v>א</v>
      </c>
      <c r="I78" s="45" t="str">
        <f t="shared" si="28"/>
        <v>ג</v>
      </c>
      <c r="J78" s="45" t="str">
        <f>IF(J74=0,0,IF(J76=7,"ז",IF(J76=6,"ו",IF(J76=5,"ה",IF(J76=4,"ד",IF(J76=3,"ג",IF(J76=2,"ב","א")))))))</f>
        <v>ד</v>
      </c>
      <c r="K78" s="45" t="str">
        <f t="shared" si="28"/>
        <v>ו</v>
      </c>
      <c r="L78" s="45" t="str">
        <f t="shared" si="28"/>
        <v>א</v>
      </c>
      <c r="M78" s="45" t="str">
        <f t="shared" si="28"/>
        <v>ב</v>
      </c>
      <c r="N78" s="45" t="str">
        <f t="shared" si="28"/>
        <v>ג</v>
      </c>
      <c r="O78" s="45" t="str">
        <f t="shared" si="28"/>
        <v>ה</v>
      </c>
      <c r="P78" s="45" t="str">
        <f t="shared" si="28"/>
        <v>ו</v>
      </c>
      <c r="Q78" s="45"/>
    </row>
    <row r="80" spans="2:18">
      <c r="B80" t="s">
        <v>83</v>
      </c>
      <c r="D80" s="42">
        <f>+K56</f>
        <v>2.5954999999999999</v>
      </c>
      <c r="E80" s="53">
        <f>IF((D80+1.5305941)&gt;7,D80+1.5305941-7,D80+1.5305941)</f>
        <v>4.1260940000000002</v>
      </c>
      <c r="F80" s="51">
        <f t="shared" ref="F80:P80" si="29">IF((E80+1.5305941)&gt;7,E80+1.5305941-7,E80+1.5305941)</f>
        <v>5.657</v>
      </c>
      <c r="G80" s="51">
        <f t="shared" si="29"/>
        <v>0.188</v>
      </c>
      <c r="H80" s="51">
        <f t="shared" si="29"/>
        <v>1.7190000000000001</v>
      </c>
      <c r="I80" s="51">
        <f t="shared" si="29"/>
        <v>3.25</v>
      </c>
      <c r="J80" s="51">
        <f t="shared" si="29"/>
        <v>4.7809999999999997</v>
      </c>
      <c r="K80" s="51">
        <f t="shared" si="29"/>
        <v>6.3120000000000003</v>
      </c>
      <c r="L80" s="51">
        <f t="shared" si="29"/>
        <v>0.84299999999999997</v>
      </c>
      <c r="M80" s="51">
        <f t="shared" si="29"/>
        <v>2.3740000000000001</v>
      </c>
      <c r="N80" s="51">
        <f t="shared" si="29"/>
        <v>3.9049999999999998</v>
      </c>
      <c r="O80" s="51">
        <f t="shared" si="29"/>
        <v>5.4359999999999999</v>
      </c>
      <c r="P80" s="51">
        <f t="shared" si="29"/>
        <v>6.9669999999999996</v>
      </c>
    </row>
    <row r="82" spans="3:16" s="40" customFormat="1">
      <c r="C82" s="46" t="s">
        <v>84</v>
      </c>
      <c r="E82" s="51">
        <f t="shared" ref="E82:P82" si="30">+IF((E80-INT(E80))*24&gt;6,(E80-INT(E80))*24-6,(E80-INT(E80))*24+6)</f>
        <v>9.0259999999999998</v>
      </c>
      <c r="F82" s="44">
        <f>+IF((F80-INT(F80))*24&gt;6,(F80-INT(F80))*24-6,(F80-INT(F80))*24+6)</f>
        <v>9.77</v>
      </c>
      <c r="G82" s="44">
        <f t="shared" si="30"/>
        <v>10.51</v>
      </c>
      <c r="H82" s="44">
        <f t="shared" si="30"/>
        <v>11.26</v>
      </c>
      <c r="I82" s="44">
        <f t="shared" si="30"/>
        <v>12</v>
      </c>
      <c r="J82" s="44">
        <f t="shared" si="30"/>
        <v>12.74</v>
      </c>
      <c r="K82" s="44">
        <f t="shared" si="30"/>
        <v>1.49</v>
      </c>
      <c r="L82" s="44">
        <f t="shared" si="30"/>
        <v>14.23</v>
      </c>
      <c r="M82" s="44">
        <f t="shared" si="30"/>
        <v>2.98</v>
      </c>
      <c r="N82" s="44">
        <f t="shared" si="30"/>
        <v>15.72</v>
      </c>
      <c r="O82" s="44">
        <f t="shared" si="30"/>
        <v>4.46</v>
      </c>
      <c r="P82" s="44">
        <f t="shared" si="30"/>
        <v>17.21</v>
      </c>
    </row>
    <row r="83" spans="3:16" s="40" customFormat="1">
      <c r="C83" s="46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</row>
    <row r="84" spans="3:16" s="40" customFormat="1">
      <c r="C84" s="46"/>
      <c r="E84" s="49">
        <f>+(E82-INT(E82))*60</f>
        <v>1.56</v>
      </c>
      <c r="F84" s="49">
        <f>+(F82-INT(F82))*60</f>
        <v>46.2</v>
      </c>
      <c r="G84" s="49">
        <f t="shared" ref="G84:P84" si="31">+(G82-INT(G82))*60</f>
        <v>30.6</v>
      </c>
      <c r="H84" s="49">
        <f t="shared" si="31"/>
        <v>15.6</v>
      </c>
      <c r="I84" s="49">
        <f t="shared" si="31"/>
        <v>0</v>
      </c>
      <c r="J84" s="49">
        <f t="shared" si="31"/>
        <v>44.4</v>
      </c>
      <c r="K84" s="49">
        <f t="shared" si="31"/>
        <v>29.4</v>
      </c>
      <c r="L84" s="49">
        <f t="shared" si="31"/>
        <v>13.8</v>
      </c>
      <c r="M84" s="49">
        <f t="shared" si="31"/>
        <v>58.8</v>
      </c>
      <c r="N84" s="49">
        <f t="shared" si="31"/>
        <v>43.2</v>
      </c>
      <c r="O84" s="49">
        <f t="shared" si="31"/>
        <v>27.6</v>
      </c>
      <c r="P84" s="49">
        <f t="shared" si="31"/>
        <v>12.6</v>
      </c>
    </row>
    <row r="86" spans="3:16" s="40" customFormat="1">
      <c r="C86" s="46" t="s">
        <v>82</v>
      </c>
      <c r="E86" s="50">
        <f>INT(E84)</f>
        <v>1</v>
      </c>
      <c r="F86" s="50">
        <f t="shared" ref="F86:P86" si="32">INT(F84)</f>
        <v>46</v>
      </c>
      <c r="G86" s="50">
        <f t="shared" si="32"/>
        <v>30</v>
      </c>
      <c r="H86" s="50">
        <f t="shared" si="32"/>
        <v>15</v>
      </c>
      <c r="I86" s="50">
        <f t="shared" si="32"/>
        <v>0</v>
      </c>
      <c r="J86" s="50">
        <f t="shared" si="32"/>
        <v>44</v>
      </c>
      <c r="K86" s="50">
        <f t="shared" si="32"/>
        <v>29</v>
      </c>
      <c r="L86" s="50">
        <f t="shared" si="32"/>
        <v>13</v>
      </c>
      <c r="M86" s="50">
        <f t="shared" si="32"/>
        <v>58</v>
      </c>
      <c r="N86" s="50">
        <f t="shared" si="32"/>
        <v>43</v>
      </c>
      <c r="O86" s="50">
        <f t="shared" si="32"/>
        <v>27</v>
      </c>
      <c r="P86" s="50">
        <f t="shared" si="32"/>
        <v>12</v>
      </c>
    </row>
    <row r="88" spans="3:16">
      <c r="C88" s="46" t="s">
        <v>81</v>
      </c>
      <c r="E88" s="47">
        <f>+(E84-INT(E84))*1080/60</f>
        <v>10.08</v>
      </c>
      <c r="F88" s="47">
        <f>+(F84-INT(F84))*1080/60</f>
        <v>3.6</v>
      </c>
      <c r="G88" s="47">
        <f t="shared" ref="F88:P88" si="33">+(G84-INT(G84))*1080/60</f>
        <v>10.8</v>
      </c>
      <c r="H88" s="47">
        <f t="shared" si="33"/>
        <v>10.8</v>
      </c>
      <c r="I88" s="47">
        <f t="shared" si="33"/>
        <v>0</v>
      </c>
      <c r="J88" s="47">
        <f t="shared" si="33"/>
        <v>7.2</v>
      </c>
      <c r="K88" s="47">
        <f t="shared" si="33"/>
        <v>7.2</v>
      </c>
      <c r="L88" s="47">
        <f t="shared" si="33"/>
        <v>14.4</v>
      </c>
      <c r="M88" s="47">
        <f t="shared" si="33"/>
        <v>14.4</v>
      </c>
      <c r="N88" s="47">
        <f t="shared" si="33"/>
        <v>3.6</v>
      </c>
      <c r="O88" s="47">
        <f t="shared" si="33"/>
        <v>10.8</v>
      </c>
      <c r="P88" s="47">
        <f t="shared" si="33"/>
        <v>10.8</v>
      </c>
    </row>
  </sheetData>
  <pageMargins left="0.75" right="0.75" top="1" bottom="1" header="0.5" footer="0.5"/>
  <pageSetup paperSize="9" scale="61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0"/>
  <sheetViews>
    <sheetView rightToLeft="1" topLeftCell="A76" workbookViewId="0">
      <selection activeCell="F83" sqref="F83"/>
    </sheetView>
  </sheetViews>
  <sheetFormatPr defaultRowHeight="13.2"/>
  <cols>
    <col min="1" max="1" width="6.5546875" style="1" customWidth="1"/>
    <col min="4" max="4" width="14.88671875" customWidth="1"/>
    <col min="5" max="5" width="9.88671875" customWidth="1"/>
    <col min="8" max="8" width="7.109375" customWidth="1"/>
    <col min="10" max="10" width="7.6640625" customWidth="1"/>
    <col min="11" max="11" width="6.109375" customWidth="1"/>
    <col min="12" max="12" width="5.21875" customWidth="1"/>
    <col min="13" max="13" width="4.33203125" customWidth="1"/>
    <col min="14" max="14" width="4.6640625" customWidth="1"/>
    <col min="15" max="15" width="12.6640625" customWidth="1"/>
    <col min="20" max="20" width="3.44140625" customWidth="1"/>
  </cols>
  <sheetData>
    <row r="1" spans="2:23">
      <c r="R1" t="s">
        <v>0</v>
      </c>
      <c r="T1">
        <v>1.5305941000000001</v>
      </c>
    </row>
    <row r="2" spans="2:23">
      <c r="J2">
        <f>29.5+793/(1080*24)</f>
        <v>29.530594135802499</v>
      </c>
      <c r="R2" t="s">
        <v>1</v>
      </c>
      <c r="T2">
        <v>4.3671296000000002</v>
      </c>
    </row>
    <row r="3" spans="2:23">
      <c r="B3" t="s">
        <v>0</v>
      </c>
      <c r="D3">
        <v>1.5305941000000001</v>
      </c>
      <c r="R3" t="s">
        <v>2</v>
      </c>
      <c r="T3">
        <v>5.8977237999999996</v>
      </c>
      <c r="U3" s="5" t="s">
        <v>3</v>
      </c>
      <c r="W3">
        <f>+T3-T2</f>
        <v>1.5305941999999999</v>
      </c>
    </row>
    <row r="4" spans="2:23">
      <c r="B4" t="s">
        <v>1</v>
      </c>
      <c r="D4">
        <v>4.3671296000000002</v>
      </c>
      <c r="R4" t="s">
        <v>4</v>
      </c>
      <c r="T4">
        <v>2.6896219000000001</v>
      </c>
    </row>
    <row r="5" spans="2:23">
      <c r="B5" t="s">
        <v>2</v>
      </c>
      <c r="D5">
        <v>5.8977237999999996</v>
      </c>
      <c r="E5" s="5" t="s">
        <v>3</v>
      </c>
      <c r="G5">
        <f>+D5-D4</f>
        <v>1.5305941999999999</v>
      </c>
      <c r="R5" t="s">
        <v>5</v>
      </c>
      <c r="T5">
        <v>2.2162037040000002</v>
      </c>
    </row>
    <row r="6" spans="2:23">
      <c r="B6" t="s">
        <v>4</v>
      </c>
      <c r="D6">
        <v>2.6896219000000001</v>
      </c>
    </row>
    <row r="7" spans="2:23" ht="13.8" thickBot="1">
      <c r="B7" t="s">
        <v>5</v>
      </c>
      <c r="D7">
        <v>2.2162037040000002</v>
      </c>
    </row>
    <row r="8" spans="2:23" ht="13.8" thickBot="1">
      <c r="R8" t="s">
        <v>6</v>
      </c>
      <c r="T8" s="6">
        <f>1+D10</f>
        <v>5780</v>
      </c>
    </row>
    <row r="9" spans="2:23" ht="13.8" thickBot="1"/>
    <row r="10" spans="2:23" ht="13.8" thickBot="1">
      <c r="B10" s="7" t="s">
        <v>6</v>
      </c>
      <c r="D10" s="6">
        <v>5779</v>
      </c>
      <c r="R10" t="s">
        <v>7</v>
      </c>
      <c r="T10">
        <f>INT(T8/19)</f>
        <v>304</v>
      </c>
    </row>
    <row r="11" spans="2:23">
      <c r="R11" t="s">
        <v>8</v>
      </c>
      <c r="T11" s="2">
        <f>+ROUND((T8/19-T10)*19,0)</f>
        <v>4</v>
      </c>
      <c r="U11" s="8" t="s">
        <v>9</v>
      </c>
      <c r="W11">
        <f>IF(T11&lt;=3,0,IF(T11&lt;=6,1,IF(T11&lt;=8,2,IF(T11&lt;=11,3,IF(T11&lt;=14,4,IF(T11&lt;=17,5,IF(T11&lt;=19,6,"טעות")))))))</f>
        <v>1</v>
      </c>
    </row>
    <row r="12" spans="2:23">
      <c r="B12" t="s">
        <v>61</v>
      </c>
      <c r="D12">
        <f>INT(D10/19)</f>
        <v>304</v>
      </c>
      <c r="E12" t="s">
        <v>60</v>
      </c>
      <c r="G12">
        <f>+D12+1</f>
        <v>305</v>
      </c>
      <c r="T12" s="2"/>
    </row>
    <row r="13" spans="2:23">
      <c r="T13" s="2"/>
    </row>
    <row r="14" spans="2:23">
      <c r="B14" t="s">
        <v>8</v>
      </c>
      <c r="D14" s="2">
        <f>+ROUND((D10/19-D12)*19,0)</f>
        <v>3</v>
      </c>
      <c r="E14" s="8" t="s">
        <v>9</v>
      </c>
      <c r="G14">
        <f>IF(D14&lt;=3,0,IF(D14&lt;=6,1,IF(D14&lt;=8,2,IF(D14&lt;=11,3,IF(D14&lt;=14,4,IF(D14&lt;=17,5,IF(D14&lt;=19,6,"טעות")))))))</f>
        <v>0</v>
      </c>
      <c r="I14" s="9" t="s">
        <v>10</v>
      </c>
      <c r="J14" t="b">
        <f>OR(D14=3,D14=6,D14=8,D14=11,D14=14,D14=17,D14=19)</f>
        <v>1</v>
      </c>
      <c r="T14" t="s">
        <v>11</v>
      </c>
    </row>
    <row r="15" spans="2:23">
      <c r="D15" s="2"/>
    </row>
    <row r="16" spans="2:23">
      <c r="D16" t="s">
        <v>11</v>
      </c>
      <c r="E16" t="s">
        <v>12</v>
      </c>
      <c r="F16" t="s">
        <v>13</v>
      </c>
      <c r="G16" t="s">
        <v>14</v>
      </c>
      <c r="H16" t="s">
        <v>15</v>
      </c>
      <c r="I16" t="s">
        <v>16</v>
      </c>
      <c r="J16" t="s">
        <v>17</v>
      </c>
      <c r="K16" t="s">
        <v>18</v>
      </c>
      <c r="L16" t="s">
        <v>19</v>
      </c>
      <c r="M16" t="s">
        <v>20</v>
      </c>
      <c r="N16" t="s">
        <v>21</v>
      </c>
      <c r="O16" t="s">
        <v>22</v>
      </c>
      <c r="P16" t="s">
        <v>23</v>
      </c>
      <c r="R16" t="s">
        <v>24</v>
      </c>
      <c r="T16">
        <f>+T10*T4+(T11-1)*T2+W11*W3+T5</f>
        <v>834.49324430399997</v>
      </c>
    </row>
    <row r="17" spans="2:24">
      <c r="R17" t="s">
        <v>25</v>
      </c>
      <c r="T17">
        <f>+INT(T16/7)</f>
        <v>119</v>
      </c>
    </row>
    <row r="18" spans="2:24">
      <c r="B18" t="s">
        <v>24</v>
      </c>
      <c r="D18">
        <f>+D12*D6+(D14-1)*D4+G14*G5+D7</f>
        <v>828.59552050399998</v>
      </c>
      <c r="E18">
        <f>+D18+$D$3</f>
        <v>830.12611460400001</v>
      </c>
      <c r="F18">
        <f>+E18+$D$3</f>
        <v>831.65670870400004</v>
      </c>
      <c r="G18">
        <f>+F18+$D$3</f>
        <v>833.18730280399996</v>
      </c>
      <c r="H18">
        <f>+G18+$D$3</f>
        <v>834.71789690399999</v>
      </c>
      <c r="I18">
        <f>+H18+$D$3</f>
        <v>836.24849100400002</v>
      </c>
      <c r="J18">
        <f>+IF(J14=FALSE,0,I18+$D$3)</f>
        <v>837.77908510400005</v>
      </c>
      <c r="K18">
        <f>IF(J18=0,I18+D3,J18+D3)</f>
        <v>839.30967920399996</v>
      </c>
      <c r="L18">
        <f>+K18+$D$3</f>
        <v>840.84027330399999</v>
      </c>
      <c r="M18">
        <f>+L18+$D$3</f>
        <v>842.37086740400002</v>
      </c>
      <c r="N18">
        <f>+M18+$D$3</f>
        <v>843.90146150400005</v>
      </c>
      <c r="O18">
        <f>+N18+$D$3</f>
        <v>845.43205560399997</v>
      </c>
      <c r="P18">
        <f>+O18+$D$3</f>
        <v>846.962649704</v>
      </c>
      <c r="R18" t="s">
        <v>26</v>
      </c>
      <c r="T18">
        <f>+INT(T16-7*T17)</f>
        <v>1</v>
      </c>
      <c r="U18" t="s">
        <v>27</v>
      </c>
    </row>
    <row r="19" spans="2:24">
      <c r="B19" t="s">
        <v>25</v>
      </c>
      <c r="D19">
        <f t="shared" ref="D19:P19" si="0">+INT(D18/7)</f>
        <v>118</v>
      </c>
      <c r="E19">
        <f t="shared" si="0"/>
        <v>118</v>
      </c>
      <c r="F19">
        <f t="shared" si="0"/>
        <v>118</v>
      </c>
      <c r="G19">
        <f t="shared" si="0"/>
        <v>119</v>
      </c>
      <c r="H19">
        <f t="shared" si="0"/>
        <v>119</v>
      </c>
      <c r="I19">
        <f t="shared" si="0"/>
        <v>119</v>
      </c>
      <c r="J19">
        <f t="shared" si="0"/>
        <v>119</v>
      </c>
      <c r="K19">
        <f t="shared" si="0"/>
        <v>119</v>
      </c>
      <c r="L19">
        <f t="shared" si="0"/>
        <v>120</v>
      </c>
      <c r="M19">
        <f t="shared" si="0"/>
        <v>120</v>
      </c>
      <c r="N19">
        <f t="shared" si="0"/>
        <v>120</v>
      </c>
      <c r="O19">
        <f t="shared" si="0"/>
        <v>120</v>
      </c>
      <c r="P19">
        <f t="shared" si="0"/>
        <v>120</v>
      </c>
      <c r="R19" t="s">
        <v>28</v>
      </c>
      <c r="T19" t="b">
        <f>OR(T18=1,T18=4,T18=6)</f>
        <v>1</v>
      </c>
      <c r="U19">
        <f>IF(T19=FALSE,T18,T18+1)</f>
        <v>2</v>
      </c>
    </row>
    <row r="20" spans="2:24">
      <c r="B20" t="s">
        <v>26</v>
      </c>
      <c r="D20">
        <f>+INT(D18-7*D19)</f>
        <v>2</v>
      </c>
      <c r="E20" t="s">
        <v>27</v>
      </c>
      <c r="R20" t="s">
        <v>29</v>
      </c>
      <c r="T20" t="b">
        <f>OR(T16-7*T17-T18)*24&gt;17.999</f>
        <v>1</v>
      </c>
      <c r="U20">
        <f>IF(T20=FALSE,U19,IF(T19=TRUE,U19,U19+1))</f>
        <v>2</v>
      </c>
    </row>
    <row r="21" spans="2:24">
      <c r="B21" t="s">
        <v>28</v>
      </c>
      <c r="D21" t="b">
        <f>OR(D20=1,D20=4,D20=6)</f>
        <v>0</v>
      </c>
      <c r="E21">
        <f>IF(D21=FALSE,D20,D20+1)</f>
        <v>2</v>
      </c>
      <c r="H21" s="10" t="s">
        <v>30</v>
      </c>
      <c r="R21" t="s">
        <v>31</v>
      </c>
      <c r="T21" t="b">
        <f>IF(L48=FALSE,IF(T16-T17*7=3.563888889,TRUE,FALSE),FALSE)</f>
        <v>0</v>
      </c>
      <c r="U21">
        <f>IF(T21=FALSE,U20,IF(T20=TRUE,U20,U20+1))</f>
        <v>2</v>
      </c>
    </row>
    <row r="22" spans="2:24">
      <c r="B22" t="s">
        <v>29</v>
      </c>
      <c r="D22" t="b">
        <f>OR(D28&gt;17.9999)</f>
        <v>0</v>
      </c>
      <c r="E22">
        <f>IF(D22=FALSE,E21,IF(D21=TRUE,E21,E21+1))</f>
        <v>2</v>
      </c>
      <c r="H22" s="10"/>
      <c r="R22" t="s">
        <v>32</v>
      </c>
      <c r="T22" t="b">
        <f>AND(X22=TRUE,T16-T17*7=3.17037037)</f>
        <v>0</v>
      </c>
      <c r="U22">
        <f>IF(T22=FALSE,U21,IF(T21=TRUE,U21,U21+1))</f>
        <v>2</v>
      </c>
      <c r="V22" t="s">
        <v>33</v>
      </c>
      <c r="X22" t="b">
        <f>OR(T11=4,T11=7,T11=9,T11=12,T11=15,T11=18,T11=20)</f>
        <v>1</v>
      </c>
    </row>
    <row r="23" spans="2:24">
      <c r="B23" t="s">
        <v>31</v>
      </c>
      <c r="D23" t="b">
        <f>IF(J14=FALSE,IF(D18-D19*7=3.563888889,TRUE,FALSE),FALSE)</f>
        <v>0</v>
      </c>
      <c r="E23">
        <f>IF(D23=FALSE,E22,IF(D22=TRUE,E22,E22+1))</f>
        <v>2</v>
      </c>
      <c r="R23" t="s">
        <v>28</v>
      </c>
      <c r="T23" t="b">
        <f>OR(U22=1,U22=4,U22=6)</f>
        <v>0</v>
      </c>
      <c r="U23">
        <f>IF(T23=FALSE,U22,U22+1)</f>
        <v>2</v>
      </c>
    </row>
    <row r="24" spans="2:24">
      <c r="B24" t="s">
        <v>32</v>
      </c>
      <c r="D24" t="b">
        <f>AND(H24=TRUE,D18-D19*7=3.17037037)</f>
        <v>0</v>
      </c>
      <c r="E24">
        <f>IF(D24=FALSE,E23,IF(D23=TRUE,E23,E23+1))</f>
        <v>2</v>
      </c>
      <c r="F24" t="s">
        <v>33</v>
      </c>
      <c r="H24" t="b">
        <f>OR(D14=4,D14=7,D14=9,D14=12,D14=15,D14=18,D14=20)</f>
        <v>0</v>
      </c>
      <c r="R24" s="11" t="s">
        <v>34</v>
      </c>
      <c r="S24" s="12"/>
      <c r="T24" s="13">
        <f>+U23</f>
        <v>2</v>
      </c>
      <c r="U24">
        <f>+INT(U16)-7*U17</f>
        <v>0</v>
      </c>
    </row>
    <row r="25" spans="2:24">
      <c r="B25" t="s">
        <v>28</v>
      </c>
      <c r="D25" t="b">
        <f>OR(E24=1,E24=4,E24=6)</f>
        <v>0</v>
      </c>
      <c r="E25">
        <f>IF(D25=FALSE,E24,E24+1)</f>
        <v>2</v>
      </c>
    </row>
    <row r="26" spans="2:24">
      <c r="B26" s="11" t="s">
        <v>34</v>
      </c>
      <c r="C26" s="12"/>
      <c r="D26" s="13">
        <f>+IF(E25&gt;7,E25-7,IF(E25=0,7,E25))</f>
        <v>2</v>
      </c>
      <c r="E26">
        <f t="shared" ref="E26:P26" si="1">+INT(E18)-7*E19</f>
        <v>4</v>
      </c>
      <c r="F26">
        <f t="shared" si="1"/>
        <v>5</v>
      </c>
      <c r="G26">
        <f t="shared" si="1"/>
        <v>0</v>
      </c>
      <c r="H26">
        <f t="shared" si="1"/>
        <v>1</v>
      </c>
      <c r="I26">
        <f t="shared" si="1"/>
        <v>3</v>
      </c>
      <c r="J26">
        <f t="shared" si="1"/>
        <v>4</v>
      </c>
      <c r="K26">
        <f t="shared" si="1"/>
        <v>6</v>
      </c>
      <c r="L26">
        <f t="shared" si="1"/>
        <v>0</v>
      </c>
      <c r="M26">
        <f t="shared" si="1"/>
        <v>2</v>
      </c>
      <c r="N26">
        <f t="shared" si="1"/>
        <v>3</v>
      </c>
      <c r="O26">
        <f t="shared" si="1"/>
        <v>5</v>
      </c>
      <c r="P26">
        <f t="shared" si="1"/>
        <v>6</v>
      </c>
      <c r="R26" s="5" t="s">
        <v>35</v>
      </c>
      <c r="T26">
        <f>+INT(((T16)-7*T17-T18)*24)</f>
        <v>11</v>
      </c>
      <c r="U26">
        <f>+INT(((U16)-7*U17-U24)*24)</f>
        <v>0</v>
      </c>
    </row>
    <row r="28" spans="2:24">
      <c r="B28" s="14" t="s">
        <v>35</v>
      </c>
      <c r="D28">
        <f>+INT(((D18)-7*D19-D20)*24)</f>
        <v>14</v>
      </c>
      <c r="E28">
        <f>+INT(((E18)-7*E19-E26)*24)</f>
        <v>3</v>
      </c>
      <c r="F28">
        <f>+INT(((F18)-7*F19-F26)*24)</f>
        <v>15</v>
      </c>
      <c r="G28">
        <f>+INT(((G18)-7*G19-G26)*24)</f>
        <v>4</v>
      </c>
      <c r="H28">
        <f>+INT(((H18)-7*H19-H26)*24)</f>
        <v>17</v>
      </c>
      <c r="I28">
        <f>+INT(((I18)-7*I19-I26)*24)</f>
        <v>5</v>
      </c>
      <c r="J28">
        <f t="shared" ref="J28:P28" si="2">+INT(((J18)-7*J19-J26)*24)</f>
        <v>18</v>
      </c>
      <c r="K28">
        <f t="shared" si="2"/>
        <v>7</v>
      </c>
      <c r="L28">
        <f t="shared" si="2"/>
        <v>20</v>
      </c>
      <c r="M28">
        <f t="shared" si="2"/>
        <v>8</v>
      </c>
      <c r="N28">
        <f t="shared" si="2"/>
        <v>21</v>
      </c>
      <c r="O28">
        <f t="shared" si="2"/>
        <v>10</v>
      </c>
      <c r="P28">
        <f t="shared" si="2"/>
        <v>23</v>
      </c>
      <c r="R28" t="s">
        <v>36</v>
      </c>
      <c r="T28">
        <f>+INT(((((T16)-7*T17-T18)*24)-T26)*60)</f>
        <v>50</v>
      </c>
      <c r="U28">
        <f>+INT(((((U16)-7*U17-U24)*24)-U26)*60)</f>
        <v>0</v>
      </c>
    </row>
    <row r="29" spans="2:24">
      <c r="B29" s="7"/>
    </row>
    <row r="30" spans="2:24">
      <c r="B30" s="7" t="s">
        <v>36</v>
      </c>
      <c r="D30">
        <f>+INT(((((D18)-7*D19-D20)*24)-D28)*60)</f>
        <v>17</v>
      </c>
      <c r="E30">
        <f>+INT(((((E18)-7*E19-E26)*24)-E28)*60)</f>
        <v>1</v>
      </c>
      <c r="F30">
        <f>+INT(((((F18)-7*F19-F26)*24)-F28)*60)</f>
        <v>45</v>
      </c>
      <c r="G30">
        <f>+INT(((((G18)-7*G19-G26)*24)-G28)*60)</f>
        <v>29</v>
      </c>
      <c r="H30">
        <f>+INT(((((H18)-7*H19-H26)*24)-H28)*60)</f>
        <v>13</v>
      </c>
      <c r="I30">
        <f>+INT(((((I18)-7*I19-I26)*24)-I28)*60)</f>
        <v>57</v>
      </c>
      <c r="J30">
        <f t="shared" ref="J30:P30" si="3">+INT(((((J18)-7*J19-J26)*24)-J28)*60)</f>
        <v>41</v>
      </c>
      <c r="K30">
        <f t="shared" si="3"/>
        <v>25</v>
      </c>
      <c r="L30">
        <f t="shared" si="3"/>
        <v>9</v>
      </c>
      <c r="M30">
        <f t="shared" si="3"/>
        <v>54</v>
      </c>
      <c r="N30">
        <f t="shared" si="3"/>
        <v>38</v>
      </c>
      <c r="O30">
        <f t="shared" si="3"/>
        <v>22</v>
      </c>
      <c r="P30">
        <f t="shared" si="3"/>
        <v>6</v>
      </c>
    </row>
    <row r="31" spans="2:24">
      <c r="B31" s="7"/>
    </row>
    <row r="32" spans="2:24">
      <c r="B32" s="7" t="s">
        <v>37</v>
      </c>
      <c r="D32">
        <f>+ROUND(((((((D18)-7*D19-D20)*24)-D28)*60)-D30)*1080/60,0)</f>
        <v>10</v>
      </c>
      <c r="E32">
        <f>+ROUND(((((((E18)-7*E19-E26)*24)-E28)*60)-E30)*1080/60,0)</f>
        <v>11</v>
      </c>
      <c r="F32">
        <f>+ROUND(((((((F18)-7*F19-F26)*24)-F28)*60)-F30)*1080/60,0)</f>
        <v>12</v>
      </c>
      <c r="G32">
        <f>+ROUND(((((((G18)-7*G19-G26)*24)-G28)*60)-G30)*1080/60,0)</f>
        <v>13</v>
      </c>
      <c r="H32">
        <f>+ROUND(((((((H18)-7*H19-H26)*24)-H28)*60)-H30)*1080/60,0)</f>
        <v>14</v>
      </c>
      <c r="I32">
        <f>+ROUND(((((((I18)-7*I19-I26)*24)-I28)*60)-I30)*1080/60,0)</f>
        <v>15</v>
      </c>
      <c r="J32">
        <f t="shared" ref="J32:P32" si="4">+ROUND(((((((J18)-7*J19-J26)*24)-J28)*60)-J30)*1080/60,0)</f>
        <v>16</v>
      </c>
      <c r="K32">
        <f t="shared" si="4"/>
        <v>17</v>
      </c>
      <c r="L32">
        <f t="shared" si="4"/>
        <v>18</v>
      </c>
      <c r="M32">
        <f t="shared" si="4"/>
        <v>1</v>
      </c>
      <c r="N32">
        <f t="shared" si="4"/>
        <v>2</v>
      </c>
      <c r="O32">
        <f t="shared" si="4"/>
        <v>3</v>
      </c>
      <c r="P32">
        <f t="shared" si="4"/>
        <v>4</v>
      </c>
    </row>
    <row r="33" spans="1:21">
      <c r="B33" s="7"/>
    </row>
    <row r="34" spans="1:21">
      <c r="B34" s="7" t="s">
        <v>38</v>
      </c>
      <c r="D34">
        <v>30</v>
      </c>
      <c r="E34">
        <f>IF(E41=385,30,IF(D41=355,30,29))</f>
        <v>30</v>
      </c>
      <c r="F34">
        <f>IF(E41=383,29,IF(D41=353,29,30))</f>
        <v>30</v>
      </c>
      <c r="G34">
        <v>29</v>
      </c>
      <c r="H34">
        <v>30</v>
      </c>
      <c r="I34">
        <v>29</v>
      </c>
      <c r="J34">
        <f>IF(J32=0,0,30)</f>
        <v>30</v>
      </c>
      <c r="K34">
        <v>30</v>
      </c>
      <c r="L34">
        <v>29</v>
      </c>
      <c r="M34">
        <v>30</v>
      </c>
      <c r="N34">
        <v>29</v>
      </c>
      <c r="O34">
        <v>30</v>
      </c>
      <c r="P34">
        <v>29</v>
      </c>
      <c r="Q34">
        <f>SUM(D34:P34)</f>
        <v>385</v>
      </c>
    </row>
    <row r="37" spans="1:21" ht="14.4" customHeight="1">
      <c r="B37" s="7" t="s">
        <v>39</v>
      </c>
      <c r="M37">
        <f>SUM(K34:P34)-15</f>
        <v>162</v>
      </c>
    </row>
    <row r="39" spans="1:21">
      <c r="B39" t="s">
        <v>40</v>
      </c>
      <c r="D39">
        <f>IF(-D26+T24&gt;0,-D26+T24,-D26+T24+7)</f>
        <v>7</v>
      </c>
    </row>
    <row r="41" spans="1:21">
      <c r="B41" s="7" t="s">
        <v>41</v>
      </c>
      <c r="D41" t="b">
        <f>+IF(J14=FALSE,IF(D39=3,353,IF(D39=4,354,355)))</f>
        <v>0</v>
      </c>
      <c r="E41">
        <f>+IF(J14=TRUE,IF(D39=5,383,IF(D39=6,384,385)))</f>
        <v>385</v>
      </c>
    </row>
    <row r="42" spans="1:21" ht="51.6">
      <c r="B42" s="7"/>
      <c r="F42" t="s">
        <v>62</v>
      </c>
      <c r="G42" s="20" t="s">
        <v>61</v>
      </c>
      <c r="H42" s="20" t="s">
        <v>70</v>
      </c>
      <c r="I42" s="20" t="s">
        <v>68</v>
      </c>
      <c r="J42" s="20" t="s">
        <v>72</v>
      </c>
      <c r="K42" s="20" t="s">
        <v>63</v>
      </c>
      <c r="L42" s="20" t="s">
        <v>64</v>
      </c>
      <c r="O42" s="17" t="s">
        <v>65</v>
      </c>
      <c r="P42" s="17" t="s">
        <v>66</v>
      </c>
      <c r="Q42" s="17" t="s">
        <v>67</v>
      </c>
      <c r="R42" s="18" t="s">
        <v>69</v>
      </c>
      <c r="S42" s="18" t="s">
        <v>71</v>
      </c>
      <c r="U42" s="19" t="s">
        <v>73</v>
      </c>
    </row>
    <row r="43" spans="1:21">
      <c r="B43" s="7" t="s">
        <v>42</v>
      </c>
      <c r="D43" s="1" t="str">
        <f>IF(D26=7,"ז",IF(D26=6,"ו",IF(D26=5,"ה",IF(D26=4,"ד",IF(D26=3,"ג",IF(D26=2,"ב","א"))))))</f>
        <v>ב</v>
      </c>
    </row>
    <row r="44" spans="1:21" ht="13.8">
      <c r="B44" s="7" t="s">
        <v>43</v>
      </c>
      <c r="D44" s="1" t="str">
        <f>IF(E34+F34=58,"ח",IF(F34+E34=59,"כ","ש"))</f>
        <v>ש</v>
      </c>
      <c r="F44">
        <v>5779</v>
      </c>
      <c r="G44">
        <f>IF(F44/19-INT(F44/19)=0,F44/19-1,INT(F44/19))</f>
        <v>304</v>
      </c>
      <c r="H44" s="2">
        <f>INT((F44/19-G44)*19+0.01)-1</f>
        <v>2</v>
      </c>
      <c r="I44" t="b">
        <f>OR((H44+1)=3,(H44+1)=6,(H44+1)=8,(H44+1)=11,(H44+1)=14,(H44+1)=17,(H44+1)=19)</f>
        <v>1</v>
      </c>
      <c r="J44" t="b">
        <f>OR((H44)=3,(H44)=6,(H44)=8,(H44)=11,(H44)=14,(H44)=17,(H44)=19)</f>
        <v>0</v>
      </c>
      <c r="K44" s="15">
        <f t="shared" ref="K44:K52" si="5">IF(H44=19,7,IF(H44=18,6,IF(H44=17,6,IF(H44=16,5,IF(H44=15,5,IF(H44=14,5,IF(H44=13,4,IF(H44=12,4,IF(H44=11,4,IF(H44=10,3,IF(H44=9,3,IF(H44=8,3,IF(H44=7,2,IF(H44=6,2,IF(H44=5,1,IF(H44=4,1,IF(H44=3,1,IF(H44=2,0,IF(H44=1,0,IF(H44=0,0,0))))))))))))))))))))</f>
        <v>0</v>
      </c>
      <c r="L44" s="2">
        <f t="shared" ref="L44:L52" si="6">+H44-K44</f>
        <v>2</v>
      </c>
      <c r="M44">
        <f t="shared" ref="M44:M52" si="7">2+5/24+204/(1080*24)+((29+12/24+793/(24*1080))*(235*G44+K44*13+L44*12))</f>
        <v>2110376.5955246901</v>
      </c>
      <c r="N44">
        <f>INT(M44/7)</f>
        <v>301482</v>
      </c>
      <c r="O44" s="16">
        <f>+M44-N44*7</f>
        <v>2.59552469</v>
      </c>
      <c r="P44" s="2">
        <f>IF(INT(O44)=1,1,IF(INT(O44)=4,1,IF(INT(O44)=6,1,0)))</f>
        <v>0</v>
      </c>
      <c r="Q44" s="2">
        <f>+IF((O44-INT(O44))*24&gt;=18,1,0)</f>
        <v>0</v>
      </c>
      <c r="R44" s="2">
        <f>IF(I44=TRUE,0,IF(AND((3+9/24+204/(91080*24))&lt;O44,O44&lt;3.99),1,0))</f>
        <v>0</v>
      </c>
      <c r="S44" s="2">
        <f>IF(J44=FALSE,0,IF(O44&gt;(2+15/24+589/(1080*24)),1,0))</f>
        <v>0</v>
      </c>
      <c r="T44" s="2">
        <f>IF(SUM(P44:S44)=0,INT(O44),IF(P44=1,INT(O44)+1,IF(OR(INT(O44)+1=1,INT(O44)+1=4,INT(O44)+1=6),INT(O44)+2,INT(O44))))</f>
        <v>2</v>
      </c>
      <c r="U44" s="1" t="str">
        <f t="shared" ref="U44:U52" si="8">IF(T44=7,"ז",IF(T44=6,"ו",IF(T44=5,"ה",IF(T44=4,"ד",IF(T44=3,"ג",IF(T44=2,"ב","ז"))))))</f>
        <v>ב</v>
      </c>
    </row>
    <row r="45" spans="1:21" ht="13.8">
      <c r="B45" s="7" t="s">
        <v>44</v>
      </c>
      <c r="D45" s="1" t="str">
        <f>IF(E45=7,"ז",IF(E45=6,"ו",IF(E45=5,"ה",IF(E45=4,"ד",IF(E45=3,"ג",IF(E45=2,"ב","א"))))))</f>
        <v>ז</v>
      </c>
      <c r="E45">
        <f>IF(T24-1-1&lt;=0,T24-1-1+7,T24-1-1)</f>
        <v>7</v>
      </c>
      <c r="F45">
        <v>5739</v>
      </c>
      <c r="G45">
        <f t="shared" ref="G45:G108" si="9">IF(F45/19-INT(F45/19)=0,F45/19-1,INT(F45/19))</f>
        <v>302</v>
      </c>
      <c r="H45" s="2">
        <f t="shared" ref="H45:H52" si="10">INT((F45/19-G45)*19+0.01)-1</f>
        <v>0</v>
      </c>
      <c r="I45" t="b">
        <f t="shared" ref="I45:I108" si="11">OR((H45+1)=3,(H45+1)=6,(H45+1)=8,(H45+1)=11,(H45+1)=14,(H45+1)=17,(H45+1)=19)</f>
        <v>0</v>
      </c>
      <c r="J45" t="b">
        <f t="shared" ref="J45:J52" si="12">OR((H45)=3,(H45)=6,(H45)=8,(H45)=11,(H45)=14,(H45)=17,(H45)=19)</f>
        <v>0</v>
      </c>
      <c r="K45" s="15">
        <f t="shared" si="5"/>
        <v>0</v>
      </c>
      <c r="L45" s="2">
        <f t="shared" si="6"/>
        <v>0</v>
      </c>
      <c r="M45">
        <f t="shared" si="7"/>
        <v>2095788.48202161</v>
      </c>
      <c r="N45">
        <f t="shared" ref="N45:N108" si="13">INT(M45/7)</f>
        <v>299398</v>
      </c>
      <c r="O45" s="16">
        <f t="shared" ref="O45:O52" si="14">+M45-N45*7</f>
        <v>2.4820216099999999</v>
      </c>
      <c r="P45" s="2">
        <f t="shared" ref="P45:P108" si="15">IF(INT(O45)=1,1,IF(INT(O45)=4,1,IF(INT(O45)=6,1,0)))</f>
        <v>0</v>
      </c>
      <c r="Q45" s="2">
        <f t="shared" ref="Q45:Q52" si="16">+IF((O45-INT(O45))*24&gt;=18,1,0)</f>
        <v>0</v>
      </c>
      <c r="R45" s="2">
        <f t="shared" ref="R45:R108" si="17">IF(I45=TRUE,0,IF(AND((3+9/24+204/(91080*24))&lt;O45,O45&lt;3.99),1,0))</f>
        <v>0</v>
      </c>
      <c r="S45" s="2">
        <f t="shared" ref="S45:S52" si="18">IF(J45=FALSE,0,IF(O45&gt;(2+15/24+589/(1080*24)),1,0))</f>
        <v>0</v>
      </c>
      <c r="T45" s="2">
        <f t="shared" ref="T45:T52" si="19">IF(SUM(P45:S45)=0,INT(O45),IF(P45=1,INT(O45)+1,IF(OR(INT(O45)+1=1,INT(O45)+1=4,INT(O45)+1=6),INT(O45)+2,INT(O45))))</f>
        <v>2</v>
      </c>
      <c r="U45" s="1" t="str">
        <f t="shared" si="8"/>
        <v>ב</v>
      </c>
    </row>
    <row r="46" spans="1:21" ht="13.8">
      <c r="A46" s="1" t="s">
        <v>45</v>
      </c>
      <c r="C46" t="s">
        <v>46</v>
      </c>
      <c r="F46">
        <v>5718</v>
      </c>
      <c r="G46">
        <f t="shared" si="9"/>
        <v>300</v>
      </c>
      <c r="H46" s="2">
        <f t="shared" si="10"/>
        <v>17</v>
      </c>
      <c r="I46" t="b">
        <f t="shared" si="11"/>
        <v>0</v>
      </c>
      <c r="J46" t="b">
        <f t="shared" si="12"/>
        <v>1</v>
      </c>
      <c r="K46" s="15">
        <f t="shared" si="5"/>
        <v>6</v>
      </c>
      <c r="L46" s="2">
        <f t="shared" si="6"/>
        <v>11</v>
      </c>
      <c r="M46">
        <f t="shared" si="7"/>
        <v>2088110.5275463001</v>
      </c>
      <c r="N46">
        <f t="shared" si="13"/>
        <v>298301</v>
      </c>
      <c r="O46" s="16">
        <f t="shared" si="14"/>
        <v>3.5275463</v>
      </c>
      <c r="P46" s="2">
        <f t="shared" si="15"/>
        <v>0</v>
      </c>
      <c r="Q46" s="2">
        <f t="shared" si="16"/>
        <v>0</v>
      </c>
      <c r="R46" s="2">
        <f t="shared" si="17"/>
        <v>1</v>
      </c>
      <c r="S46" s="2">
        <f t="shared" si="18"/>
        <v>1</v>
      </c>
      <c r="T46" s="2">
        <f t="shared" si="19"/>
        <v>5</v>
      </c>
      <c r="U46" s="1" t="str">
        <f t="shared" si="8"/>
        <v>ה</v>
      </c>
    </row>
    <row r="47" spans="1:21" ht="13.8">
      <c r="A47" s="1" t="s">
        <v>47</v>
      </c>
      <c r="F47">
        <v>5766</v>
      </c>
      <c r="G47">
        <f t="shared" si="9"/>
        <v>303</v>
      </c>
      <c r="H47" s="2">
        <f t="shared" si="10"/>
        <v>8</v>
      </c>
      <c r="I47" t="b">
        <f t="shared" si="11"/>
        <v>0</v>
      </c>
      <c r="J47" t="b">
        <f t="shared" si="12"/>
        <v>1</v>
      </c>
      <c r="K47" s="15">
        <f t="shared" si="5"/>
        <v>3</v>
      </c>
      <c r="L47" s="2">
        <f t="shared" si="6"/>
        <v>5</v>
      </c>
      <c r="M47">
        <f t="shared" si="7"/>
        <v>2105651.7004629602</v>
      </c>
      <c r="N47">
        <f t="shared" si="13"/>
        <v>300807</v>
      </c>
      <c r="O47" s="16">
        <f t="shared" si="14"/>
        <v>2.7004629599999999</v>
      </c>
      <c r="P47" s="2">
        <f t="shared" si="15"/>
        <v>0</v>
      </c>
      <c r="Q47" s="2">
        <f t="shared" si="16"/>
        <v>0</v>
      </c>
      <c r="R47" s="2">
        <f t="shared" si="17"/>
        <v>0</v>
      </c>
      <c r="S47" s="2">
        <f t="shared" si="18"/>
        <v>1</v>
      </c>
      <c r="T47" s="2">
        <f t="shared" si="19"/>
        <v>2</v>
      </c>
      <c r="U47" s="1" t="str">
        <f t="shared" si="8"/>
        <v>ב</v>
      </c>
    </row>
    <row r="48" spans="1:21" ht="13.8">
      <c r="A48" s="1" t="s">
        <v>48</v>
      </c>
      <c r="F48">
        <v>5678</v>
      </c>
      <c r="G48">
        <f t="shared" si="9"/>
        <v>298</v>
      </c>
      <c r="H48" s="2">
        <f t="shared" si="10"/>
        <v>15</v>
      </c>
      <c r="I48" t="b">
        <f t="shared" si="11"/>
        <v>0</v>
      </c>
      <c r="J48" t="b">
        <f t="shared" si="12"/>
        <v>0</v>
      </c>
      <c r="K48" s="15">
        <f t="shared" si="5"/>
        <v>5</v>
      </c>
      <c r="L48" s="2">
        <f t="shared" si="6"/>
        <v>10</v>
      </c>
      <c r="M48">
        <f t="shared" si="7"/>
        <v>2073492.8834490699</v>
      </c>
      <c r="N48">
        <f t="shared" si="13"/>
        <v>296213</v>
      </c>
      <c r="O48" s="16">
        <f t="shared" si="14"/>
        <v>1.8834490699999999</v>
      </c>
      <c r="P48" s="2">
        <f t="shared" si="15"/>
        <v>1</v>
      </c>
      <c r="Q48" s="2">
        <f t="shared" si="16"/>
        <v>1</v>
      </c>
      <c r="R48" s="2">
        <f t="shared" si="17"/>
        <v>0</v>
      </c>
      <c r="S48" s="2">
        <f t="shared" si="18"/>
        <v>0</v>
      </c>
      <c r="T48" s="2">
        <f t="shared" si="19"/>
        <v>2</v>
      </c>
      <c r="U48" s="1" t="str">
        <f t="shared" si="8"/>
        <v>ב</v>
      </c>
    </row>
    <row r="49" spans="1:21" ht="13.8">
      <c r="A49" s="1" t="s">
        <v>49</v>
      </c>
      <c r="F49">
        <v>5708</v>
      </c>
      <c r="G49">
        <f t="shared" si="9"/>
        <v>300</v>
      </c>
      <c r="H49" s="2">
        <f t="shared" si="10"/>
        <v>7</v>
      </c>
      <c r="I49" t="b">
        <f t="shared" si="11"/>
        <v>1</v>
      </c>
      <c r="J49" t="b">
        <f t="shared" si="12"/>
        <v>0</v>
      </c>
      <c r="K49" s="15">
        <f t="shared" si="5"/>
        <v>2</v>
      </c>
      <c r="L49" s="2">
        <f t="shared" si="6"/>
        <v>5</v>
      </c>
      <c r="M49">
        <f t="shared" si="7"/>
        <v>2084448.73387346</v>
      </c>
      <c r="N49">
        <f t="shared" si="13"/>
        <v>297778</v>
      </c>
      <c r="O49" s="16">
        <f t="shared" si="14"/>
        <v>2.7338734599999999</v>
      </c>
      <c r="P49" s="2">
        <f t="shared" si="15"/>
        <v>0</v>
      </c>
      <c r="Q49" s="2">
        <f t="shared" si="16"/>
        <v>0</v>
      </c>
      <c r="R49" s="2">
        <f t="shared" si="17"/>
        <v>0</v>
      </c>
      <c r="S49" s="2">
        <f t="shared" si="18"/>
        <v>0</v>
      </c>
      <c r="T49" s="2">
        <f t="shared" si="19"/>
        <v>2</v>
      </c>
      <c r="U49" s="1" t="str">
        <f t="shared" si="8"/>
        <v>ב</v>
      </c>
    </row>
    <row r="50" spans="1:21" ht="13.8">
      <c r="A50" s="1" t="s">
        <v>50</v>
      </c>
      <c r="F50">
        <v>5710</v>
      </c>
      <c r="G50">
        <f t="shared" si="9"/>
        <v>300</v>
      </c>
      <c r="H50" s="2">
        <f t="shared" si="10"/>
        <v>9</v>
      </c>
      <c r="I50" t="b">
        <f t="shared" si="11"/>
        <v>0</v>
      </c>
      <c r="J50" t="b">
        <f t="shared" si="12"/>
        <v>0</v>
      </c>
      <c r="K50" s="15">
        <f t="shared" si="5"/>
        <v>3</v>
      </c>
      <c r="L50" s="2">
        <f t="shared" si="6"/>
        <v>6</v>
      </c>
      <c r="M50">
        <f t="shared" si="7"/>
        <v>2085186.9987268499</v>
      </c>
      <c r="N50">
        <f t="shared" si="13"/>
        <v>297883</v>
      </c>
      <c r="O50" s="16">
        <f t="shared" si="14"/>
        <v>5.9987268499999997</v>
      </c>
      <c r="P50" s="2">
        <f t="shared" si="15"/>
        <v>0</v>
      </c>
      <c r="Q50" s="2">
        <f t="shared" si="16"/>
        <v>1</v>
      </c>
      <c r="R50" s="2">
        <f t="shared" si="17"/>
        <v>0</v>
      </c>
      <c r="S50" s="2">
        <f t="shared" si="18"/>
        <v>0</v>
      </c>
      <c r="T50" s="2">
        <f t="shared" si="19"/>
        <v>7</v>
      </c>
      <c r="U50" s="1" t="str">
        <f t="shared" si="8"/>
        <v>ז</v>
      </c>
    </row>
    <row r="51" spans="1:21" ht="13.8">
      <c r="A51" s="1" t="s">
        <v>51</v>
      </c>
      <c r="F51">
        <v>5738</v>
      </c>
      <c r="G51">
        <f t="shared" si="9"/>
        <v>301</v>
      </c>
      <c r="H51" s="2">
        <f t="shared" si="10"/>
        <v>18</v>
      </c>
      <c r="I51" t="b">
        <f t="shared" si="11"/>
        <v>1</v>
      </c>
      <c r="J51" t="b">
        <f t="shared" si="12"/>
        <v>0</v>
      </c>
      <c r="K51" s="15">
        <f t="shared" si="5"/>
        <v>6</v>
      </c>
      <c r="L51" s="2">
        <f t="shared" si="6"/>
        <v>12</v>
      </c>
      <c r="M51">
        <f t="shared" si="7"/>
        <v>2095404.58429784</v>
      </c>
      <c r="N51">
        <f t="shared" si="13"/>
        <v>299343</v>
      </c>
      <c r="O51" s="16">
        <f t="shared" si="14"/>
        <v>3.5842978400000001</v>
      </c>
      <c r="P51" s="2">
        <f t="shared" si="15"/>
        <v>0</v>
      </c>
      <c r="Q51" s="2">
        <f t="shared" si="16"/>
        <v>0</v>
      </c>
      <c r="R51" s="2">
        <f t="shared" si="17"/>
        <v>0</v>
      </c>
      <c r="S51" s="2">
        <f t="shared" si="18"/>
        <v>0</v>
      </c>
      <c r="T51" s="2">
        <f t="shared" si="19"/>
        <v>3</v>
      </c>
      <c r="U51" s="1" t="str">
        <f t="shared" si="8"/>
        <v>ג</v>
      </c>
    </row>
    <row r="52" spans="1:21" ht="13.8">
      <c r="A52" s="1" t="s">
        <v>52</v>
      </c>
      <c r="F52">
        <v>5735</v>
      </c>
      <c r="G52">
        <f t="shared" si="9"/>
        <v>301</v>
      </c>
      <c r="H52" s="2">
        <f t="shared" si="10"/>
        <v>15</v>
      </c>
      <c r="I52" t="b">
        <f t="shared" si="11"/>
        <v>0</v>
      </c>
      <c r="J52" t="b">
        <f t="shared" si="12"/>
        <v>0</v>
      </c>
      <c r="K52" s="15">
        <f t="shared" si="5"/>
        <v>5</v>
      </c>
      <c r="L52" s="2">
        <f t="shared" si="6"/>
        <v>10</v>
      </c>
      <c r="M52">
        <f t="shared" si="7"/>
        <v>2094311.9523148199</v>
      </c>
      <c r="N52">
        <f t="shared" si="13"/>
        <v>299187</v>
      </c>
      <c r="O52" s="16">
        <f t="shared" si="14"/>
        <v>2.9523148199999998</v>
      </c>
      <c r="P52" s="2">
        <f t="shared" si="15"/>
        <v>0</v>
      </c>
      <c r="Q52" s="2">
        <f t="shared" si="16"/>
        <v>1</v>
      </c>
      <c r="R52" s="2">
        <f t="shared" si="17"/>
        <v>0</v>
      </c>
      <c r="S52" s="2">
        <f t="shared" si="18"/>
        <v>0</v>
      </c>
      <c r="T52" s="2">
        <f t="shared" si="19"/>
        <v>2</v>
      </c>
      <c r="U52" s="1" t="str">
        <f t="shared" si="8"/>
        <v>ב</v>
      </c>
    </row>
    <row r="53" spans="1:21" ht="13.8">
      <c r="A53" s="1" t="s">
        <v>53</v>
      </c>
      <c r="B53">
        <v>1</v>
      </c>
      <c r="C53" t="s">
        <v>54</v>
      </c>
      <c r="F53">
        <v>5736</v>
      </c>
      <c r="G53">
        <f t="shared" si="9"/>
        <v>301</v>
      </c>
      <c r="H53" s="2">
        <f t="shared" ref="H53:H72" si="20">INT((F53/19-G53)*19+0.01)-1</f>
        <v>16</v>
      </c>
      <c r="I53" t="b">
        <f t="shared" si="11"/>
        <v>1</v>
      </c>
      <c r="J53" t="b">
        <f t="shared" ref="J53:J72" si="21">OR((H53)=3,(H53)=6,(H53)=8,(H53)=11,(H53)=14,(H53)=17,(H53)=19)</f>
        <v>0</v>
      </c>
      <c r="K53" s="15">
        <f t="shared" ref="K53:K71" si="22">IF(H53=19,7,IF(H53=18,6,IF(H53=17,6,IF(H53=16,5,IF(H53=15,5,IF(H53=14,5,IF(H53=13,4,IF(H53=12,4,IF(H53=11,4,IF(H53=10,3,IF(H53=9,3,IF(H53=8,3,IF(H53=7,2,IF(H53=6,2,IF(H53=5,1,IF(H53=4,1,IF(H53=3,1,IF(H53=2,0,IF(H53=1,0,IF(H53=0,0,0))))))))))))))))))))</f>
        <v>5</v>
      </c>
      <c r="L53" s="2">
        <f t="shared" ref="L53:L71" si="23">+H53-K53</f>
        <v>11</v>
      </c>
      <c r="M53">
        <f t="shared" ref="M53:M71" si="24">2+5/24+204/(1080*24)+((29+12/24+793/(24*1080))*(235*G53+K53*13+L53*12))</f>
        <v>2094666.3194444401</v>
      </c>
      <c r="N53">
        <f t="shared" si="13"/>
        <v>299238</v>
      </c>
      <c r="O53" s="16">
        <f t="shared" ref="O53:O72" si="25">+M53-N53*7</f>
        <v>0.31944444</v>
      </c>
      <c r="P53" s="2">
        <f t="shared" si="15"/>
        <v>0</v>
      </c>
      <c r="Q53" s="2">
        <f t="shared" ref="Q53:Q72" si="26">+IF((O53-INT(O53))*24&gt;=18,1,0)</f>
        <v>0</v>
      </c>
      <c r="R53" s="2">
        <f t="shared" si="17"/>
        <v>0</v>
      </c>
      <c r="S53" s="2">
        <f t="shared" ref="S53:S72" si="27">IF(J53=FALSE,0,IF(O53&gt;(2+15/24+589/(1080*24)),1,0))</f>
        <v>0</v>
      </c>
      <c r="T53" s="2">
        <f t="shared" ref="T53:T72" si="28">IF(SUM(P53:S53)=0,INT(O53),IF(P53=1,INT(O53)+1,IF(OR(INT(O53)+1=1,INT(O53)+1=4,INT(O53)+1=6),INT(O53)+2,INT(O53))))</f>
        <v>0</v>
      </c>
      <c r="U53" s="1" t="str">
        <f>IF(T53=7,"ז",IF(T53=6,"ו",IF(T53=5,"ה",IF(T53=4,"ד",IF(T53=3,"ג",IF(T53=2,"ב","ז"))))))</f>
        <v>ז</v>
      </c>
    </row>
    <row r="54" spans="1:21" ht="13.8">
      <c r="A54" s="1" t="s">
        <v>47</v>
      </c>
      <c r="B54">
        <v>2</v>
      </c>
      <c r="C54" t="s">
        <v>54</v>
      </c>
      <c r="F54">
        <v>5737</v>
      </c>
      <c r="G54">
        <f t="shared" si="9"/>
        <v>301</v>
      </c>
      <c r="H54" s="2">
        <f t="shared" si="20"/>
        <v>17</v>
      </c>
      <c r="I54" t="b">
        <f t="shared" si="11"/>
        <v>0</v>
      </c>
      <c r="J54" t="b">
        <f t="shared" si="21"/>
        <v>1</v>
      </c>
      <c r="K54" s="15">
        <f t="shared" si="22"/>
        <v>6</v>
      </c>
      <c r="L54" s="2">
        <f t="shared" si="23"/>
        <v>11</v>
      </c>
      <c r="M54">
        <f t="shared" si="24"/>
        <v>2095050.2171682101</v>
      </c>
      <c r="N54">
        <f t="shared" si="13"/>
        <v>299292</v>
      </c>
      <c r="O54" s="16">
        <f t="shared" si="25"/>
        <v>6.2171682099999996</v>
      </c>
      <c r="P54" s="2">
        <f t="shared" si="15"/>
        <v>1</v>
      </c>
      <c r="Q54" s="2">
        <f t="shared" si="26"/>
        <v>0</v>
      </c>
      <c r="R54" s="2">
        <f t="shared" si="17"/>
        <v>0</v>
      </c>
      <c r="S54" s="2">
        <f t="shared" si="27"/>
        <v>1</v>
      </c>
      <c r="T54" s="2">
        <f t="shared" si="28"/>
        <v>7</v>
      </c>
      <c r="U54" s="1" t="str">
        <f t="shared" ref="U54:U117" si="29">IF(T54=7,"ז",IF(T54=6,"ו",IF(T54=5,"ה",IF(T54=4,"ד",IF(T54=3,"ג",IF(T54=2,"ב","ז"))))))</f>
        <v>ז</v>
      </c>
    </row>
    <row r="55" spans="1:21" ht="13.8">
      <c r="A55" s="1" t="s">
        <v>48</v>
      </c>
      <c r="B55">
        <v>3</v>
      </c>
      <c r="C55" t="s">
        <v>55</v>
      </c>
      <c r="F55">
        <v>5738</v>
      </c>
      <c r="G55">
        <f t="shared" si="9"/>
        <v>301</v>
      </c>
      <c r="H55" s="2">
        <f t="shared" si="20"/>
        <v>18</v>
      </c>
      <c r="I55" t="b">
        <f t="shared" si="11"/>
        <v>1</v>
      </c>
      <c r="J55" t="b">
        <f t="shared" si="21"/>
        <v>0</v>
      </c>
      <c r="K55" s="15">
        <f t="shared" si="22"/>
        <v>6</v>
      </c>
      <c r="L55" s="2">
        <f t="shared" si="23"/>
        <v>12</v>
      </c>
      <c r="M55">
        <f t="shared" si="24"/>
        <v>2095404.58429784</v>
      </c>
      <c r="N55">
        <f t="shared" si="13"/>
        <v>299343</v>
      </c>
      <c r="O55" s="16">
        <f t="shared" si="25"/>
        <v>3.5842978400000001</v>
      </c>
      <c r="P55" s="2">
        <f t="shared" si="15"/>
        <v>0</v>
      </c>
      <c r="Q55" s="2">
        <f t="shared" si="26"/>
        <v>0</v>
      </c>
      <c r="R55" s="2">
        <f t="shared" si="17"/>
        <v>0</v>
      </c>
      <c r="S55" s="2">
        <f t="shared" si="27"/>
        <v>0</v>
      </c>
      <c r="T55" s="2">
        <f t="shared" si="28"/>
        <v>3</v>
      </c>
      <c r="U55" s="1" t="str">
        <f t="shared" si="29"/>
        <v>ג</v>
      </c>
    </row>
    <row r="56" spans="1:21" ht="13.8">
      <c r="A56" s="1" t="s">
        <v>49</v>
      </c>
      <c r="B56">
        <v>4</v>
      </c>
      <c r="F56">
        <v>5739</v>
      </c>
      <c r="G56">
        <f t="shared" si="9"/>
        <v>302</v>
      </c>
      <c r="H56" s="2">
        <f t="shared" si="20"/>
        <v>0</v>
      </c>
      <c r="I56" t="b">
        <f t="shared" si="11"/>
        <v>0</v>
      </c>
      <c r="J56" t="b">
        <f t="shared" si="21"/>
        <v>0</v>
      </c>
      <c r="K56" s="15">
        <f t="shared" si="22"/>
        <v>0</v>
      </c>
      <c r="L56" s="2">
        <f t="shared" si="23"/>
        <v>0</v>
      </c>
      <c r="M56">
        <f t="shared" si="24"/>
        <v>2095788.48202161</v>
      </c>
      <c r="N56">
        <f t="shared" si="13"/>
        <v>299398</v>
      </c>
      <c r="O56" s="16">
        <f t="shared" si="25"/>
        <v>2.4820216099999999</v>
      </c>
      <c r="P56" s="2">
        <f t="shared" si="15"/>
        <v>0</v>
      </c>
      <c r="Q56" s="2">
        <f t="shared" si="26"/>
        <v>0</v>
      </c>
      <c r="R56" s="2">
        <f t="shared" si="17"/>
        <v>0</v>
      </c>
      <c r="S56" s="2">
        <f t="shared" si="27"/>
        <v>0</v>
      </c>
      <c r="T56" s="2">
        <f t="shared" si="28"/>
        <v>2</v>
      </c>
      <c r="U56" s="1" t="str">
        <f t="shared" si="29"/>
        <v>ב</v>
      </c>
    </row>
    <row r="57" spans="1:21" ht="13.8">
      <c r="A57" s="1" t="s">
        <v>50</v>
      </c>
      <c r="B57">
        <v>5</v>
      </c>
      <c r="F57">
        <v>5740</v>
      </c>
      <c r="G57">
        <f t="shared" si="9"/>
        <v>302</v>
      </c>
      <c r="H57" s="2">
        <f t="shared" si="20"/>
        <v>1</v>
      </c>
      <c r="I57" t="b">
        <f t="shared" si="11"/>
        <v>0</v>
      </c>
      <c r="J57" t="b">
        <f t="shared" si="21"/>
        <v>0</v>
      </c>
      <c r="K57" s="15">
        <f t="shared" si="22"/>
        <v>0</v>
      </c>
      <c r="L57" s="2">
        <f t="shared" si="23"/>
        <v>1</v>
      </c>
      <c r="M57">
        <f t="shared" si="24"/>
        <v>2096142.84915123</v>
      </c>
      <c r="N57">
        <f t="shared" si="13"/>
        <v>299448</v>
      </c>
      <c r="O57" s="16">
        <f t="shared" si="25"/>
        <v>6.8491512300000004</v>
      </c>
      <c r="P57" s="2">
        <f t="shared" si="15"/>
        <v>1</v>
      </c>
      <c r="Q57" s="2">
        <f t="shared" si="26"/>
        <v>1</v>
      </c>
      <c r="R57" s="2">
        <f t="shared" si="17"/>
        <v>0</v>
      </c>
      <c r="S57" s="2">
        <f t="shared" si="27"/>
        <v>0</v>
      </c>
      <c r="T57" s="2">
        <f t="shared" si="28"/>
        <v>7</v>
      </c>
      <c r="U57" s="1" t="str">
        <f t="shared" si="29"/>
        <v>ז</v>
      </c>
    </row>
    <row r="58" spans="1:21" ht="13.8">
      <c r="A58" s="1" t="s">
        <v>51</v>
      </c>
      <c r="B58">
        <v>6</v>
      </c>
      <c r="F58">
        <v>5741</v>
      </c>
      <c r="G58">
        <f t="shared" si="9"/>
        <v>302</v>
      </c>
      <c r="H58" s="2">
        <f t="shared" si="20"/>
        <v>2</v>
      </c>
      <c r="I58" t="b">
        <f t="shared" si="11"/>
        <v>1</v>
      </c>
      <c r="J58" t="b">
        <f t="shared" si="21"/>
        <v>0</v>
      </c>
      <c r="K58" s="15">
        <f t="shared" si="22"/>
        <v>0</v>
      </c>
      <c r="L58" s="2">
        <f t="shared" si="23"/>
        <v>2</v>
      </c>
      <c r="M58">
        <f t="shared" si="24"/>
        <v>2096497.2162808599</v>
      </c>
      <c r="N58">
        <f t="shared" si="13"/>
        <v>299499</v>
      </c>
      <c r="O58" s="16">
        <f t="shared" si="25"/>
        <v>4.2162808600000004</v>
      </c>
      <c r="P58" s="2">
        <f t="shared" si="15"/>
        <v>1</v>
      </c>
      <c r="Q58" s="2">
        <f t="shared" si="26"/>
        <v>0</v>
      </c>
      <c r="R58" s="2">
        <f t="shared" si="17"/>
        <v>0</v>
      </c>
      <c r="S58" s="2">
        <f t="shared" si="27"/>
        <v>0</v>
      </c>
      <c r="T58" s="2">
        <f t="shared" si="28"/>
        <v>5</v>
      </c>
      <c r="U58" s="1" t="str">
        <f t="shared" si="29"/>
        <v>ה</v>
      </c>
    </row>
    <row r="59" spans="1:21" ht="13.8">
      <c r="A59" s="1" t="s">
        <v>52</v>
      </c>
      <c r="B59">
        <v>7</v>
      </c>
      <c r="F59">
        <v>5742</v>
      </c>
      <c r="G59">
        <f t="shared" si="9"/>
        <v>302</v>
      </c>
      <c r="H59" s="2">
        <f t="shared" si="20"/>
        <v>3</v>
      </c>
      <c r="I59" t="b">
        <f t="shared" si="11"/>
        <v>0</v>
      </c>
      <c r="J59" t="b">
        <f t="shared" si="21"/>
        <v>1</v>
      </c>
      <c r="K59" s="15">
        <f t="shared" si="22"/>
        <v>1</v>
      </c>
      <c r="L59" s="2">
        <f t="shared" si="23"/>
        <v>2</v>
      </c>
      <c r="M59">
        <f t="shared" si="24"/>
        <v>2096881.1140046299</v>
      </c>
      <c r="N59">
        <f t="shared" si="13"/>
        <v>299554</v>
      </c>
      <c r="O59" s="16">
        <f t="shared" si="25"/>
        <v>3.1140046300000002</v>
      </c>
      <c r="P59" s="2">
        <f t="shared" si="15"/>
        <v>0</v>
      </c>
      <c r="Q59" s="2">
        <f t="shared" si="26"/>
        <v>0</v>
      </c>
      <c r="R59" s="2">
        <f t="shared" si="17"/>
        <v>0</v>
      </c>
      <c r="S59" s="2">
        <f t="shared" si="27"/>
        <v>1</v>
      </c>
      <c r="T59" s="2">
        <f t="shared" si="28"/>
        <v>5</v>
      </c>
      <c r="U59" s="1" t="str">
        <f t="shared" si="29"/>
        <v>ה</v>
      </c>
    </row>
    <row r="60" spans="1:21" ht="13.8">
      <c r="A60" s="1" t="s">
        <v>53</v>
      </c>
      <c r="B60">
        <v>8</v>
      </c>
      <c r="F60">
        <v>5743</v>
      </c>
      <c r="G60">
        <f t="shared" si="9"/>
        <v>302</v>
      </c>
      <c r="H60" s="2">
        <f t="shared" si="20"/>
        <v>4</v>
      </c>
      <c r="I60" t="b">
        <f t="shared" si="11"/>
        <v>0</v>
      </c>
      <c r="J60" t="b">
        <f t="shared" si="21"/>
        <v>0</v>
      </c>
      <c r="K60" s="15">
        <f t="shared" si="22"/>
        <v>1</v>
      </c>
      <c r="L60" s="2">
        <f t="shared" si="23"/>
        <v>3</v>
      </c>
      <c r="M60">
        <f t="shared" si="24"/>
        <v>2097235.4811342601</v>
      </c>
      <c r="N60">
        <f t="shared" si="13"/>
        <v>299605</v>
      </c>
      <c r="O60" s="16">
        <f t="shared" si="25"/>
        <v>0.48113425999999998</v>
      </c>
      <c r="P60" s="2">
        <f t="shared" si="15"/>
        <v>0</v>
      </c>
      <c r="Q60" s="2">
        <f t="shared" si="26"/>
        <v>0</v>
      </c>
      <c r="R60" s="2">
        <f t="shared" si="17"/>
        <v>0</v>
      </c>
      <c r="S60" s="2">
        <f t="shared" si="27"/>
        <v>0</v>
      </c>
      <c r="T60" s="2">
        <f t="shared" si="28"/>
        <v>0</v>
      </c>
      <c r="U60" s="1" t="str">
        <f t="shared" si="29"/>
        <v>ז</v>
      </c>
    </row>
    <row r="61" spans="1:21" ht="13.8">
      <c r="A61" s="1" t="s">
        <v>47</v>
      </c>
      <c r="B61">
        <v>9</v>
      </c>
      <c r="F61">
        <v>5744</v>
      </c>
      <c r="G61">
        <f t="shared" si="9"/>
        <v>302</v>
      </c>
      <c r="H61" s="2">
        <f t="shared" si="20"/>
        <v>5</v>
      </c>
      <c r="I61" t="b">
        <f t="shared" si="11"/>
        <v>1</v>
      </c>
      <c r="J61" t="b">
        <f t="shared" si="21"/>
        <v>0</v>
      </c>
      <c r="K61" s="15">
        <f t="shared" si="22"/>
        <v>1</v>
      </c>
      <c r="L61" s="2">
        <f t="shared" si="23"/>
        <v>4</v>
      </c>
      <c r="M61">
        <f t="shared" si="24"/>
        <v>2097589.84826389</v>
      </c>
      <c r="N61">
        <f t="shared" si="13"/>
        <v>299655</v>
      </c>
      <c r="O61" s="16">
        <f t="shared" si="25"/>
        <v>4.8482638900000001</v>
      </c>
      <c r="P61" s="2">
        <f t="shared" si="15"/>
        <v>1</v>
      </c>
      <c r="Q61" s="2">
        <f t="shared" si="26"/>
        <v>1</v>
      </c>
      <c r="R61" s="2">
        <f t="shared" si="17"/>
        <v>0</v>
      </c>
      <c r="S61" s="2">
        <f t="shared" si="27"/>
        <v>0</v>
      </c>
      <c r="T61" s="2">
        <f t="shared" si="28"/>
        <v>5</v>
      </c>
      <c r="U61" s="1" t="str">
        <f t="shared" si="29"/>
        <v>ה</v>
      </c>
    </row>
    <row r="62" spans="1:21" ht="13.8">
      <c r="A62" s="1" t="s">
        <v>48</v>
      </c>
      <c r="B62">
        <v>10</v>
      </c>
      <c r="C62" t="s">
        <v>56</v>
      </c>
      <c r="F62">
        <v>5745</v>
      </c>
      <c r="G62">
        <f t="shared" si="9"/>
        <v>302</v>
      </c>
      <c r="H62" s="2">
        <f t="shared" si="20"/>
        <v>6</v>
      </c>
      <c r="I62" t="b">
        <f t="shared" si="11"/>
        <v>0</v>
      </c>
      <c r="J62" t="b">
        <f t="shared" si="21"/>
        <v>1</v>
      </c>
      <c r="K62" s="15">
        <f t="shared" si="22"/>
        <v>2</v>
      </c>
      <c r="L62" s="2">
        <f t="shared" si="23"/>
        <v>4</v>
      </c>
      <c r="M62">
        <f t="shared" si="24"/>
        <v>2097973.74598765</v>
      </c>
      <c r="N62">
        <f t="shared" si="13"/>
        <v>299710</v>
      </c>
      <c r="O62" s="16">
        <f t="shared" si="25"/>
        <v>3.74598765</v>
      </c>
      <c r="P62" s="2">
        <f t="shared" si="15"/>
        <v>0</v>
      </c>
      <c r="Q62" s="2">
        <f t="shared" si="26"/>
        <v>0</v>
      </c>
      <c r="R62" s="2">
        <f t="shared" si="17"/>
        <v>1</v>
      </c>
      <c r="S62" s="2">
        <f t="shared" si="27"/>
        <v>1</v>
      </c>
      <c r="T62" s="2">
        <f t="shared" si="28"/>
        <v>5</v>
      </c>
      <c r="U62" s="1" t="str">
        <f t="shared" si="29"/>
        <v>ה</v>
      </c>
    </row>
    <row r="63" spans="1:21" ht="13.8">
      <c r="A63" s="1" t="s">
        <v>49</v>
      </c>
      <c r="B63">
        <v>11</v>
      </c>
      <c r="F63">
        <v>5746</v>
      </c>
      <c r="G63">
        <f t="shared" si="9"/>
        <v>302</v>
      </c>
      <c r="H63" s="2">
        <f t="shared" si="20"/>
        <v>7</v>
      </c>
      <c r="I63" t="b">
        <f t="shared" si="11"/>
        <v>1</v>
      </c>
      <c r="J63" t="b">
        <f t="shared" si="21"/>
        <v>0</v>
      </c>
      <c r="K63" s="15">
        <f t="shared" si="22"/>
        <v>2</v>
      </c>
      <c r="L63" s="2">
        <f t="shared" si="23"/>
        <v>5</v>
      </c>
      <c r="M63">
        <f t="shared" si="24"/>
        <v>2098328.11311728</v>
      </c>
      <c r="N63">
        <f t="shared" si="13"/>
        <v>299761</v>
      </c>
      <c r="O63" s="16">
        <f t="shared" si="25"/>
        <v>1.11311728</v>
      </c>
      <c r="P63" s="2">
        <f t="shared" si="15"/>
        <v>1</v>
      </c>
      <c r="Q63" s="2">
        <f t="shared" si="26"/>
        <v>0</v>
      </c>
      <c r="R63" s="2">
        <f t="shared" si="17"/>
        <v>0</v>
      </c>
      <c r="S63" s="2">
        <f t="shared" si="27"/>
        <v>0</v>
      </c>
      <c r="T63" s="2">
        <f t="shared" si="28"/>
        <v>2</v>
      </c>
      <c r="U63" s="1" t="str">
        <f t="shared" si="29"/>
        <v>ב</v>
      </c>
    </row>
    <row r="64" spans="1:21" ht="13.8">
      <c r="A64" s="1" t="s">
        <v>50</v>
      </c>
      <c r="B64">
        <v>12</v>
      </c>
      <c r="F64">
        <v>5747</v>
      </c>
      <c r="G64">
        <f t="shared" si="9"/>
        <v>302</v>
      </c>
      <c r="H64" s="2">
        <f t="shared" si="20"/>
        <v>8</v>
      </c>
      <c r="I64" t="b">
        <f t="shared" si="11"/>
        <v>0</v>
      </c>
      <c r="J64" t="b">
        <f t="shared" si="21"/>
        <v>1</v>
      </c>
      <c r="K64" s="15">
        <f t="shared" si="22"/>
        <v>3</v>
      </c>
      <c r="L64" s="2">
        <f t="shared" si="23"/>
        <v>5</v>
      </c>
      <c r="M64">
        <f t="shared" si="24"/>
        <v>2098712.0108410502</v>
      </c>
      <c r="N64">
        <f t="shared" si="13"/>
        <v>299816</v>
      </c>
      <c r="O64" s="16">
        <f t="shared" si="25"/>
        <v>1.084105E-2</v>
      </c>
      <c r="P64" s="2">
        <f t="shared" si="15"/>
        <v>0</v>
      </c>
      <c r="Q64" s="2">
        <f t="shared" si="26"/>
        <v>0</v>
      </c>
      <c r="R64" s="2">
        <f t="shared" si="17"/>
        <v>0</v>
      </c>
      <c r="S64" s="2">
        <f t="shared" si="27"/>
        <v>0</v>
      </c>
      <c r="T64" s="2">
        <f t="shared" si="28"/>
        <v>0</v>
      </c>
      <c r="U64" s="1" t="str">
        <f t="shared" si="29"/>
        <v>ז</v>
      </c>
    </row>
    <row r="65" spans="1:21" ht="13.8">
      <c r="A65" s="1" t="s">
        <v>51</v>
      </c>
      <c r="B65">
        <v>13</v>
      </c>
      <c r="F65">
        <v>5748</v>
      </c>
      <c r="G65">
        <f t="shared" si="9"/>
        <v>302</v>
      </c>
      <c r="H65" s="2">
        <f t="shared" si="20"/>
        <v>9</v>
      </c>
      <c r="I65" t="b">
        <f t="shared" si="11"/>
        <v>0</v>
      </c>
      <c r="J65" t="b">
        <f t="shared" si="21"/>
        <v>0</v>
      </c>
      <c r="K65" s="15">
        <f t="shared" si="22"/>
        <v>3</v>
      </c>
      <c r="L65" s="2">
        <f t="shared" si="23"/>
        <v>6</v>
      </c>
      <c r="M65">
        <f t="shared" si="24"/>
        <v>2099066.3779706801</v>
      </c>
      <c r="N65">
        <f t="shared" si="13"/>
        <v>299866</v>
      </c>
      <c r="O65" s="16">
        <f t="shared" si="25"/>
        <v>4.3779706799999998</v>
      </c>
      <c r="P65" s="2">
        <f t="shared" si="15"/>
        <v>1</v>
      </c>
      <c r="Q65" s="2">
        <f t="shared" si="26"/>
        <v>0</v>
      </c>
      <c r="R65" s="2">
        <f t="shared" si="17"/>
        <v>0</v>
      </c>
      <c r="S65" s="2">
        <f t="shared" si="27"/>
        <v>0</v>
      </c>
      <c r="T65" s="2">
        <f t="shared" si="28"/>
        <v>5</v>
      </c>
      <c r="U65" s="1" t="str">
        <f t="shared" si="29"/>
        <v>ה</v>
      </c>
    </row>
    <row r="66" spans="1:21" ht="13.8">
      <c r="A66" s="1" t="s">
        <v>52</v>
      </c>
      <c r="B66">
        <v>14</v>
      </c>
      <c r="F66">
        <v>5749</v>
      </c>
      <c r="G66">
        <f t="shared" si="9"/>
        <v>302</v>
      </c>
      <c r="H66" s="2">
        <f t="shared" si="20"/>
        <v>10</v>
      </c>
      <c r="I66" t="b">
        <f t="shared" si="11"/>
        <v>1</v>
      </c>
      <c r="J66" t="b">
        <f t="shared" si="21"/>
        <v>0</v>
      </c>
      <c r="K66" s="15">
        <f t="shared" si="22"/>
        <v>3</v>
      </c>
      <c r="L66" s="2">
        <f t="shared" si="23"/>
        <v>7</v>
      </c>
      <c r="M66">
        <f t="shared" si="24"/>
        <v>2099420.7451003101</v>
      </c>
      <c r="N66">
        <f t="shared" si="13"/>
        <v>299917</v>
      </c>
      <c r="O66" s="16">
        <f t="shared" si="25"/>
        <v>1.74510031</v>
      </c>
      <c r="P66" s="2">
        <f t="shared" si="15"/>
        <v>1</v>
      </c>
      <c r="Q66" s="2">
        <f t="shared" si="26"/>
        <v>0</v>
      </c>
      <c r="R66" s="2">
        <f t="shared" si="17"/>
        <v>0</v>
      </c>
      <c r="S66" s="2">
        <f t="shared" si="27"/>
        <v>0</v>
      </c>
      <c r="T66" s="2">
        <f t="shared" si="28"/>
        <v>2</v>
      </c>
      <c r="U66" s="1" t="str">
        <f t="shared" si="29"/>
        <v>ב</v>
      </c>
    </row>
    <row r="67" spans="1:21" ht="13.8">
      <c r="A67" s="1" t="s">
        <v>53</v>
      </c>
      <c r="B67">
        <v>15</v>
      </c>
      <c r="C67" t="s">
        <v>57</v>
      </c>
      <c r="F67">
        <v>5750</v>
      </c>
      <c r="G67">
        <f t="shared" si="9"/>
        <v>302</v>
      </c>
      <c r="H67" s="2">
        <f t="shared" si="20"/>
        <v>11</v>
      </c>
      <c r="I67" t="b">
        <f t="shared" si="11"/>
        <v>0</v>
      </c>
      <c r="J67" t="b">
        <f t="shared" si="21"/>
        <v>1</v>
      </c>
      <c r="K67" s="15">
        <f t="shared" si="22"/>
        <v>4</v>
      </c>
      <c r="L67" s="2">
        <f t="shared" si="23"/>
        <v>7</v>
      </c>
      <c r="M67">
        <f t="shared" si="24"/>
        <v>2099804.6428240701</v>
      </c>
      <c r="N67">
        <f t="shared" si="13"/>
        <v>299972</v>
      </c>
      <c r="O67" s="16">
        <f t="shared" si="25"/>
        <v>0.64282406999999997</v>
      </c>
      <c r="P67" s="2">
        <f t="shared" si="15"/>
        <v>0</v>
      </c>
      <c r="Q67" s="2">
        <f t="shared" si="26"/>
        <v>0</v>
      </c>
      <c r="R67" s="2">
        <f t="shared" si="17"/>
        <v>0</v>
      </c>
      <c r="S67" s="2">
        <f t="shared" si="27"/>
        <v>0</v>
      </c>
      <c r="T67" s="2">
        <f t="shared" si="28"/>
        <v>0</v>
      </c>
      <c r="U67" s="1" t="str">
        <f t="shared" si="29"/>
        <v>ז</v>
      </c>
    </row>
    <row r="68" spans="1:21" ht="13.8">
      <c r="A68" s="1" t="s">
        <v>47</v>
      </c>
      <c r="B68">
        <v>16</v>
      </c>
      <c r="F68">
        <v>5751</v>
      </c>
      <c r="G68">
        <f t="shared" si="9"/>
        <v>302</v>
      </c>
      <c r="H68" s="2">
        <f t="shared" si="20"/>
        <v>12</v>
      </c>
      <c r="I68" t="b">
        <f t="shared" si="11"/>
        <v>0</v>
      </c>
      <c r="J68" t="b">
        <f t="shared" si="21"/>
        <v>0</v>
      </c>
      <c r="K68" s="15">
        <f t="shared" si="22"/>
        <v>4</v>
      </c>
      <c r="L68" s="2">
        <f t="shared" si="23"/>
        <v>8</v>
      </c>
      <c r="M68">
        <f t="shared" si="24"/>
        <v>2100159.0099537</v>
      </c>
      <c r="N68">
        <f t="shared" si="13"/>
        <v>300022</v>
      </c>
      <c r="O68" s="16">
        <f t="shared" si="25"/>
        <v>5.0099536999999996</v>
      </c>
      <c r="P68" s="2">
        <f t="shared" si="15"/>
        <v>0</v>
      </c>
      <c r="Q68" s="2">
        <f t="shared" si="26"/>
        <v>0</v>
      </c>
      <c r="R68" s="2">
        <f t="shared" si="17"/>
        <v>0</v>
      </c>
      <c r="S68" s="2">
        <f t="shared" si="27"/>
        <v>0</v>
      </c>
      <c r="T68" s="2">
        <f t="shared" si="28"/>
        <v>5</v>
      </c>
      <c r="U68" s="1" t="str">
        <f t="shared" si="29"/>
        <v>ה</v>
      </c>
    </row>
    <row r="69" spans="1:21" ht="13.8">
      <c r="A69" s="1" t="s">
        <v>48</v>
      </c>
      <c r="B69">
        <v>17</v>
      </c>
      <c r="F69">
        <v>5752</v>
      </c>
      <c r="G69">
        <f t="shared" si="9"/>
        <v>302</v>
      </c>
      <c r="H69" s="2">
        <f t="shared" si="20"/>
        <v>13</v>
      </c>
      <c r="I69" t="b">
        <f t="shared" si="11"/>
        <v>1</v>
      </c>
      <c r="J69" t="b">
        <f t="shared" si="21"/>
        <v>0</v>
      </c>
      <c r="K69" s="15">
        <f t="shared" si="22"/>
        <v>4</v>
      </c>
      <c r="L69" s="2">
        <f t="shared" si="23"/>
        <v>9</v>
      </c>
      <c r="M69">
        <f t="shared" si="24"/>
        <v>2100513.3770833299</v>
      </c>
      <c r="N69">
        <f t="shared" si="13"/>
        <v>300073</v>
      </c>
      <c r="O69" s="16">
        <f t="shared" si="25"/>
        <v>2.37708333</v>
      </c>
      <c r="P69" s="2">
        <f t="shared" si="15"/>
        <v>0</v>
      </c>
      <c r="Q69" s="2">
        <f t="shared" si="26"/>
        <v>0</v>
      </c>
      <c r="R69" s="2">
        <f t="shared" si="17"/>
        <v>0</v>
      </c>
      <c r="S69" s="2">
        <f t="shared" si="27"/>
        <v>0</v>
      </c>
      <c r="T69" s="2">
        <f t="shared" si="28"/>
        <v>2</v>
      </c>
      <c r="U69" s="1" t="str">
        <f t="shared" si="29"/>
        <v>ב</v>
      </c>
    </row>
    <row r="70" spans="1:21" ht="13.8">
      <c r="A70" s="1" t="s">
        <v>49</v>
      </c>
      <c r="B70">
        <v>18</v>
      </c>
      <c r="F70">
        <v>5753</v>
      </c>
      <c r="G70">
        <f t="shared" si="9"/>
        <v>302</v>
      </c>
      <c r="H70" s="2">
        <f t="shared" si="20"/>
        <v>14</v>
      </c>
      <c r="I70" t="b">
        <f t="shared" si="11"/>
        <v>0</v>
      </c>
      <c r="J70" t="b">
        <f t="shared" si="21"/>
        <v>1</v>
      </c>
      <c r="K70" s="15">
        <f t="shared" si="22"/>
        <v>5</v>
      </c>
      <c r="L70" s="2">
        <f t="shared" si="23"/>
        <v>9</v>
      </c>
      <c r="M70">
        <f t="shared" si="24"/>
        <v>2100897.2748071002</v>
      </c>
      <c r="N70">
        <f t="shared" si="13"/>
        <v>300128</v>
      </c>
      <c r="O70" s="16">
        <f t="shared" si="25"/>
        <v>1.2748071000000001</v>
      </c>
      <c r="P70" s="2">
        <f t="shared" si="15"/>
        <v>1</v>
      </c>
      <c r="Q70" s="2">
        <f t="shared" si="26"/>
        <v>0</v>
      </c>
      <c r="R70" s="2">
        <f t="shared" si="17"/>
        <v>0</v>
      </c>
      <c r="S70" s="2">
        <f t="shared" si="27"/>
        <v>0</v>
      </c>
      <c r="T70" s="2">
        <f t="shared" si="28"/>
        <v>2</v>
      </c>
      <c r="U70" s="1" t="str">
        <f t="shared" si="29"/>
        <v>ב</v>
      </c>
    </row>
    <row r="71" spans="1:21" ht="13.8">
      <c r="A71" s="1" t="s">
        <v>50</v>
      </c>
      <c r="B71">
        <v>19</v>
      </c>
      <c r="F71">
        <v>5754</v>
      </c>
      <c r="G71">
        <f t="shared" si="9"/>
        <v>302</v>
      </c>
      <c r="H71" s="2">
        <f t="shared" si="20"/>
        <v>15</v>
      </c>
      <c r="I71" t="b">
        <f t="shared" si="11"/>
        <v>0</v>
      </c>
      <c r="J71" t="b">
        <f t="shared" si="21"/>
        <v>0</v>
      </c>
      <c r="K71" s="15">
        <f t="shared" si="22"/>
        <v>5</v>
      </c>
      <c r="L71" s="2">
        <f t="shared" si="23"/>
        <v>10</v>
      </c>
      <c r="M71">
        <f t="shared" si="24"/>
        <v>2101251.6419367301</v>
      </c>
      <c r="N71">
        <f t="shared" si="13"/>
        <v>300178</v>
      </c>
      <c r="O71" s="16">
        <f t="shared" si="25"/>
        <v>5.6419367300000003</v>
      </c>
      <c r="P71" s="2">
        <f t="shared" si="15"/>
        <v>0</v>
      </c>
      <c r="Q71" s="2">
        <f t="shared" si="26"/>
        <v>0</v>
      </c>
      <c r="R71" s="2">
        <f t="shared" si="17"/>
        <v>0</v>
      </c>
      <c r="S71" s="2">
        <f t="shared" si="27"/>
        <v>0</v>
      </c>
      <c r="T71" s="2">
        <f t="shared" si="28"/>
        <v>5</v>
      </c>
      <c r="U71" s="1" t="str">
        <f t="shared" si="29"/>
        <v>ה</v>
      </c>
    </row>
    <row r="72" spans="1:21" ht="13.8">
      <c r="A72" s="1" t="s">
        <v>51</v>
      </c>
      <c r="B72">
        <v>20</v>
      </c>
      <c r="F72">
        <v>5755</v>
      </c>
      <c r="G72">
        <f t="shared" si="9"/>
        <v>302</v>
      </c>
      <c r="H72" s="2">
        <f t="shared" si="20"/>
        <v>16</v>
      </c>
      <c r="I72" t="b">
        <f t="shared" si="11"/>
        <v>1</v>
      </c>
      <c r="J72" t="b">
        <f t="shared" si="21"/>
        <v>0</v>
      </c>
      <c r="K72" s="15">
        <f>IF(H72=19,7,IF(H72=18,6,IF(H72=17,6,IF(H72=16,5,IF(H72=15,5,IF(H72=14,5,IF(H72=13,4,IF(H72=12,4,IF(H72=11,4,IF(H72=10,3,IF(H72=9,3,IF(H72=8,3,IF(H72=7,2,IF(H72=6,2,IF(H72=5,1,IF(H72=4,1,IF(H72=3,1,IF(H72=2,0,IF(H72=1,0,IF(H72=0,0,0))))))))))))))))))))</f>
        <v>5</v>
      </c>
      <c r="L72" s="2">
        <f>+H72-K72</f>
        <v>11</v>
      </c>
      <c r="M72">
        <f>2+5/24+204/(1080*24)+((29+12/24+793/(24*1080))*(235*G72+K72*13+L72*12))</f>
        <v>2101606.0090663601</v>
      </c>
      <c r="N72">
        <f t="shared" si="13"/>
        <v>300229</v>
      </c>
      <c r="O72" s="16">
        <f t="shared" si="25"/>
        <v>3.0090663599999998</v>
      </c>
      <c r="P72" s="2">
        <f t="shared" si="15"/>
        <v>0</v>
      </c>
      <c r="Q72" s="2">
        <f t="shared" si="26"/>
        <v>0</v>
      </c>
      <c r="R72" s="2">
        <f t="shared" si="17"/>
        <v>0</v>
      </c>
      <c r="S72" s="2">
        <f t="shared" si="27"/>
        <v>0</v>
      </c>
      <c r="T72" s="2">
        <f t="shared" si="28"/>
        <v>3</v>
      </c>
      <c r="U72" s="1" t="str">
        <f t="shared" si="29"/>
        <v>ג</v>
      </c>
    </row>
    <row r="73" spans="1:21" ht="13.8">
      <c r="A73" s="1" t="s">
        <v>52</v>
      </c>
      <c r="B73">
        <v>21</v>
      </c>
      <c r="F73">
        <v>5756</v>
      </c>
      <c r="G73">
        <f t="shared" si="9"/>
        <v>302</v>
      </c>
      <c r="H73" s="2">
        <f t="shared" ref="H73:H97" si="30">INT((F73/19-G73)*19+0.01)-1</f>
        <v>17</v>
      </c>
      <c r="I73" t="b">
        <f t="shared" si="11"/>
        <v>0</v>
      </c>
      <c r="J73" t="b">
        <f t="shared" ref="J73:J97" si="31">OR((H73)=3,(H73)=6,(H73)=8,(H73)=11,(H73)=14,(H73)=17,(H73)=19)</f>
        <v>1</v>
      </c>
      <c r="K73" s="15">
        <f t="shared" ref="K73:K76" si="32">IF(H73=19,7,IF(H73=18,6,IF(H73=17,6,IF(H73=16,5,IF(H73=15,5,IF(H73=14,5,IF(H73=13,4,IF(H73=12,4,IF(H73=11,4,IF(H73=10,3,IF(H73=9,3,IF(H73=8,3,IF(H73=7,2,IF(H73=6,2,IF(H73=5,1,IF(H73=4,1,IF(H73=3,1,IF(H73=2,0,IF(H73=1,0,IF(H73=0,0,0))))))))))))))))))))</f>
        <v>6</v>
      </c>
      <c r="L73" s="2">
        <f t="shared" ref="L73:L76" si="33">+H73-K73</f>
        <v>11</v>
      </c>
      <c r="M73">
        <f t="shared" ref="M73:M76" si="34">2+5/24+204/(1080*24)+((29+12/24+793/(24*1080))*(235*G73+K73*13+L73*12))</f>
        <v>2101989.9067901201</v>
      </c>
      <c r="N73">
        <f t="shared" si="13"/>
        <v>300284</v>
      </c>
      <c r="O73" s="16">
        <f t="shared" ref="O73:O97" si="35">+M73-N73*7</f>
        <v>1.9067901199999999</v>
      </c>
      <c r="P73" s="2">
        <f t="shared" si="15"/>
        <v>1</v>
      </c>
      <c r="Q73" s="2">
        <f t="shared" ref="Q73:Q97" si="36">+IF((O73-INT(O73))*24&gt;=18,1,0)</f>
        <v>1</v>
      </c>
      <c r="R73" s="2">
        <f t="shared" si="17"/>
        <v>0</v>
      </c>
      <c r="S73" s="2">
        <f t="shared" ref="S73:S97" si="37">IF(J73=FALSE,0,IF(O73&gt;(2+15/24+589/(1080*24)),1,0))</f>
        <v>0</v>
      </c>
      <c r="T73" s="2">
        <f t="shared" ref="T73:T97" si="38">IF(SUM(P73:S73)=0,INT(O73),IF(P73=1,INT(O73)+1,IF(OR(INT(O73)+1=1,INT(O73)+1=4,INT(O73)+1=6),INT(O73)+2,INT(O73))))</f>
        <v>2</v>
      </c>
      <c r="U73" s="1" t="str">
        <f t="shared" si="29"/>
        <v>ב</v>
      </c>
    </row>
    <row r="74" spans="1:21" ht="13.8">
      <c r="A74" s="1" t="s">
        <v>53</v>
      </c>
      <c r="B74">
        <v>22</v>
      </c>
      <c r="C74" t="s">
        <v>58</v>
      </c>
      <c r="F74">
        <v>5757</v>
      </c>
      <c r="G74">
        <f t="shared" si="9"/>
        <v>302</v>
      </c>
      <c r="H74" s="2">
        <f t="shared" si="30"/>
        <v>18</v>
      </c>
      <c r="I74" t="b">
        <f t="shared" si="11"/>
        <v>1</v>
      </c>
      <c r="J74" t="b">
        <f t="shared" si="31"/>
        <v>0</v>
      </c>
      <c r="K74" s="15">
        <f t="shared" si="32"/>
        <v>6</v>
      </c>
      <c r="L74" s="2">
        <f t="shared" si="33"/>
        <v>12</v>
      </c>
      <c r="M74">
        <f t="shared" si="34"/>
        <v>2102344.27391975</v>
      </c>
      <c r="N74">
        <f t="shared" si="13"/>
        <v>300334</v>
      </c>
      <c r="O74" s="16">
        <f t="shared" si="35"/>
        <v>6.2739197500000001</v>
      </c>
      <c r="P74" s="2">
        <f t="shared" si="15"/>
        <v>1</v>
      </c>
      <c r="Q74" s="2">
        <f t="shared" si="36"/>
        <v>0</v>
      </c>
      <c r="R74" s="2">
        <f t="shared" si="17"/>
        <v>0</v>
      </c>
      <c r="S74" s="2">
        <f t="shared" si="37"/>
        <v>0</v>
      </c>
      <c r="T74" s="2">
        <f t="shared" si="38"/>
        <v>7</v>
      </c>
      <c r="U74" s="1" t="str">
        <f t="shared" si="29"/>
        <v>ז</v>
      </c>
    </row>
    <row r="75" spans="1:21" ht="13.8">
      <c r="A75" s="1" t="s">
        <v>47</v>
      </c>
      <c r="B75">
        <v>23</v>
      </c>
      <c r="F75">
        <v>5758</v>
      </c>
      <c r="G75">
        <f t="shared" si="9"/>
        <v>303</v>
      </c>
      <c r="H75" s="2">
        <f t="shared" si="30"/>
        <v>0</v>
      </c>
      <c r="I75" t="b">
        <f t="shared" si="11"/>
        <v>0</v>
      </c>
      <c r="J75" t="b">
        <f t="shared" si="31"/>
        <v>0</v>
      </c>
      <c r="K75" s="15">
        <f t="shared" si="32"/>
        <v>0</v>
      </c>
      <c r="L75" s="2">
        <f t="shared" si="33"/>
        <v>0</v>
      </c>
      <c r="M75">
        <f t="shared" si="34"/>
        <v>2102728.1716435198</v>
      </c>
      <c r="N75">
        <f t="shared" si="13"/>
        <v>300389</v>
      </c>
      <c r="O75" s="16">
        <f t="shared" si="35"/>
        <v>5.1716435199999999</v>
      </c>
      <c r="P75" s="2">
        <f t="shared" si="15"/>
        <v>0</v>
      </c>
      <c r="Q75" s="2">
        <f t="shared" si="36"/>
        <v>0</v>
      </c>
      <c r="R75" s="2">
        <f t="shared" si="17"/>
        <v>0</v>
      </c>
      <c r="S75" s="2">
        <f t="shared" si="37"/>
        <v>0</v>
      </c>
      <c r="T75" s="2">
        <f t="shared" si="38"/>
        <v>5</v>
      </c>
      <c r="U75" s="1" t="str">
        <f t="shared" si="29"/>
        <v>ה</v>
      </c>
    </row>
    <row r="76" spans="1:21" ht="13.8">
      <c r="A76" s="1" t="s">
        <v>48</v>
      </c>
      <c r="B76">
        <v>24</v>
      </c>
      <c r="F76">
        <v>5759</v>
      </c>
      <c r="G76">
        <f t="shared" si="9"/>
        <v>303</v>
      </c>
      <c r="H76" s="2">
        <f t="shared" si="30"/>
        <v>1</v>
      </c>
      <c r="I76" t="b">
        <f t="shared" si="11"/>
        <v>0</v>
      </c>
      <c r="J76" t="b">
        <f t="shared" si="31"/>
        <v>0</v>
      </c>
      <c r="K76" s="15">
        <f t="shared" si="32"/>
        <v>0</v>
      </c>
      <c r="L76" s="2">
        <f t="shared" si="33"/>
        <v>1</v>
      </c>
      <c r="M76">
        <f t="shared" si="34"/>
        <v>2103082.5387731502</v>
      </c>
      <c r="N76">
        <f t="shared" si="13"/>
        <v>300440</v>
      </c>
      <c r="O76" s="16">
        <f t="shared" si="35"/>
        <v>2.5387731499999999</v>
      </c>
      <c r="P76" s="2">
        <f t="shared" si="15"/>
        <v>0</v>
      </c>
      <c r="Q76" s="2">
        <f t="shared" si="36"/>
        <v>0</v>
      </c>
      <c r="R76" s="2">
        <f t="shared" si="17"/>
        <v>0</v>
      </c>
      <c r="S76" s="2">
        <f t="shared" si="37"/>
        <v>0</v>
      </c>
      <c r="T76" s="2">
        <f t="shared" si="38"/>
        <v>2</v>
      </c>
      <c r="U76" s="1" t="str">
        <f t="shared" si="29"/>
        <v>ב</v>
      </c>
    </row>
    <row r="77" spans="1:21" ht="13.8">
      <c r="A77" s="1" t="s">
        <v>49</v>
      </c>
      <c r="B77">
        <v>25</v>
      </c>
      <c r="F77">
        <v>5760</v>
      </c>
      <c r="G77">
        <f t="shared" si="9"/>
        <v>303</v>
      </c>
      <c r="H77" s="2">
        <f t="shared" si="30"/>
        <v>2</v>
      </c>
      <c r="I77" t="b">
        <f t="shared" si="11"/>
        <v>1</v>
      </c>
      <c r="J77" t="b">
        <f t="shared" si="31"/>
        <v>0</v>
      </c>
      <c r="K77" s="15">
        <f>IF(H77=19,7,IF(H77=18,6,IF(H77=17,6,IF(H77=16,5,IF(H77=15,5,IF(H77=14,5,IF(H77=13,4,IF(H77=12,4,IF(H77=11,4,IF(H77=10,3,IF(H77=9,3,IF(H77=8,3,IF(H77=7,2,IF(H77=6,2,IF(H77=5,1,IF(H77=4,1,IF(H77=3,1,IF(H77=2,0,IF(H77=1,0,IF(H77=0,0,0))))))))))))))))))))</f>
        <v>0</v>
      </c>
      <c r="L77" s="2">
        <f>+H77-K77</f>
        <v>2</v>
      </c>
      <c r="M77">
        <f>2+5/24+204/(1080*24)+((29+12/24+793/(24*1080))*(235*G77+K77*13+L77*12))</f>
        <v>2103436.9059027801</v>
      </c>
      <c r="N77">
        <f t="shared" si="13"/>
        <v>300490</v>
      </c>
      <c r="O77" s="16">
        <f t="shared" si="35"/>
        <v>6.9059027799999999</v>
      </c>
      <c r="P77" s="2">
        <f t="shared" si="15"/>
        <v>1</v>
      </c>
      <c r="Q77" s="2">
        <f t="shared" si="36"/>
        <v>1</v>
      </c>
      <c r="R77" s="2">
        <f t="shared" si="17"/>
        <v>0</v>
      </c>
      <c r="S77" s="2">
        <f t="shared" si="37"/>
        <v>0</v>
      </c>
      <c r="T77" s="2">
        <f t="shared" si="38"/>
        <v>7</v>
      </c>
      <c r="U77" s="1" t="str">
        <f t="shared" si="29"/>
        <v>ז</v>
      </c>
    </row>
    <row r="78" spans="1:21" ht="13.8">
      <c r="A78" s="1" t="s">
        <v>50</v>
      </c>
      <c r="B78">
        <v>26</v>
      </c>
      <c r="F78">
        <v>5761</v>
      </c>
      <c r="G78">
        <f t="shared" si="9"/>
        <v>303</v>
      </c>
      <c r="H78" s="2">
        <f t="shared" si="30"/>
        <v>3</v>
      </c>
      <c r="I78" t="b">
        <f t="shared" si="11"/>
        <v>0</v>
      </c>
      <c r="J78" t="b">
        <f t="shared" si="31"/>
        <v>1</v>
      </c>
      <c r="K78" s="15">
        <f t="shared" ref="K78:K96" si="39">IF(H78=19,7,IF(H78=18,6,IF(H78=17,6,IF(H78=16,5,IF(H78=15,5,IF(H78=14,5,IF(H78=13,4,IF(H78=12,4,IF(H78=11,4,IF(H78=10,3,IF(H78=9,3,IF(H78=8,3,IF(H78=7,2,IF(H78=6,2,IF(H78=5,1,IF(H78=4,1,IF(H78=3,1,IF(H78=2,0,IF(H78=1,0,IF(H78=0,0,0))))))))))))))))))))</f>
        <v>1</v>
      </c>
      <c r="L78" s="2">
        <f t="shared" ref="L78:L96" si="40">+H78-K78</f>
        <v>2</v>
      </c>
      <c r="M78">
        <f t="shared" ref="M78:M96" si="41">2+5/24+204/(1080*24)+((29+12/24+793/(24*1080))*(235*G78+K78*13+L78*12))</f>
        <v>2103820.8036265401</v>
      </c>
      <c r="N78">
        <f t="shared" si="13"/>
        <v>300545</v>
      </c>
      <c r="O78" s="16">
        <f t="shared" si="35"/>
        <v>5.8036265399999998</v>
      </c>
      <c r="P78" s="2">
        <f t="shared" si="15"/>
        <v>0</v>
      </c>
      <c r="Q78" s="2">
        <f t="shared" si="36"/>
        <v>1</v>
      </c>
      <c r="R78" s="2">
        <f t="shared" si="17"/>
        <v>0</v>
      </c>
      <c r="S78" s="2">
        <f t="shared" si="37"/>
        <v>1</v>
      </c>
      <c r="T78" s="2">
        <f t="shared" si="38"/>
        <v>7</v>
      </c>
      <c r="U78" s="1" t="str">
        <f t="shared" si="29"/>
        <v>ז</v>
      </c>
    </row>
    <row r="79" spans="1:21" ht="13.8">
      <c r="A79" s="1" t="s">
        <v>51</v>
      </c>
      <c r="B79">
        <v>27</v>
      </c>
      <c r="F79">
        <v>5762</v>
      </c>
      <c r="G79">
        <f t="shared" si="9"/>
        <v>303</v>
      </c>
      <c r="H79" s="2">
        <f t="shared" si="30"/>
        <v>4</v>
      </c>
      <c r="I79" t="b">
        <f t="shared" si="11"/>
        <v>0</v>
      </c>
      <c r="J79" t="b">
        <f t="shared" si="31"/>
        <v>0</v>
      </c>
      <c r="K79" s="15">
        <f t="shared" si="39"/>
        <v>1</v>
      </c>
      <c r="L79" s="2">
        <f t="shared" si="40"/>
        <v>3</v>
      </c>
      <c r="M79">
        <f t="shared" si="41"/>
        <v>2104175.1707561701</v>
      </c>
      <c r="N79">
        <f t="shared" si="13"/>
        <v>300596</v>
      </c>
      <c r="O79" s="16">
        <f t="shared" si="35"/>
        <v>3.1707561700000002</v>
      </c>
      <c r="P79" s="2">
        <f t="shared" si="15"/>
        <v>0</v>
      </c>
      <c r="Q79" s="2">
        <f t="shared" si="36"/>
        <v>0</v>
      </c>
      <c r="R79" s="2">
        <f t="shared" si="17"/>
        <v>0</v>
      </c>
      <c r="S79" s="2">
        <f t="shared" si="37"/>
        <v>0</v>
      </c>
      <c r="T79" s="2">
        <f t="shared" si="38"/>
        <v>3</v>
      </c>
      <c r="U79" s="1" t="str">
        <f t="shared" si="29"/>
        <v>ג</v>
      </c>
    </row>
    <row r="80" spans="1:21" ht="13.8">
      <c r="A80" s="1" t="s">
        <v>52</v>
      </c>
      <c r="B80">
        <v>28</v>
      </c>
      <c r="F80">
        <v>5763</v>
      </c>
      <c r="G80">
        <f t="shared" si="9"/>
        <v>303</v>
      </c>
      <c r="H80" s="2">
        <f t="shared" si="30"/>
        <v>5</v>
      </c>
      <c r="I80" t="b">
        <f t="shared" si="11"/>
        <v>1</v>
      </c>
      <c r="J80" t="b">
        <f t="shared" si="31"/>
        <v>0</v>
      </c>
      <c r="K80" s="15">
        <f t="shared" si="39"/>
        <v>1</v>
      </c>
      <c r="L80" s="2">
        <f t="shared" si="40"/>
        <v>4</v>
      </c>
      <c r="M80">
        <f t="shared" si="41"/>
        <v>2104529.5378858</v>
      </c>
      <c r="N80">
        <f t="shared" si="13"/>
        <v>300647</v>
      </c>
      <c r="O80" s="16">
        <f t="shared" si="35"/>
        <v>0.53788579999999997</v>
      </c>
      <c r="P80" s="2">
        <f t="shared" si="15"/>
        <v>0</v>
      </c>
      <c r="Q80" s="2">
        <f t="shared" si="36"/>
        <v>0</v>
      </c>
      <c r="R80" s="2">
        <f t="shared" si="17"/>
        <v>0</v>
      </c>
      <c r="S80" s="2">
        <f t="shared" si="37"/>
        <v>0</v>
      </c>
      <c r="T80" s="2">
        <f t="shared" si="38"/>
        <v>0</v>
      </c>
      <c r="U80" s="1" t="str">
        <f t="shared" si="29"/>
        <v>ז</v>
      </c>
    </row>
    <row r="81" spans="1:21" ht="13.8">
      <c r="A81" s="1" t="s">
        <v>53</v>
      </c>
      <c r="B81">
        <v>29</v>
      </c>
      <c r="F81">
        <v>5764</v>
      </c>
      <c r="G81">
        <f t="shared" si="9"/>
        <v>303</v>
      </c>
      <c r="H81" s="2">
        <f t="shared" si="30"/>
        <v>6</v>
      </c>
      <c r="I81" t="b">
        <f t="shared" si="11"/>
        <v>0</v>
      </c>
      <c r="J81" t="b">
        <f t="shared" si="31"/>
        <v>1</v>
      </c>
      <c r="K81" s="15">
        <f t="shared" si="39"/>
        <v>2</v>
      </c>
      <c r="L81" s="2">
        <f t="shared" si="40"/>
        <v>4</v>
      </c>
      <c r="M81">
        <f t="shared" si="41"/>
        <v>2104913.4356095698</v>
      </c>
      <c r="N81">
        <f t="shared" si="13"/>
        <v>300701</v>
      </c>
      <c r="O81" s="16">
        <f t="shared" si="35"/>
        <v>6.4356095699999996</v>
      </c>
      <c r="P81" s="2">
        <f t="shared" si="15"/>
        <v>1</v>
      </c>
      <c r="Q81" s="2">
        <f t="shared" si="36"/>
        <v>0</v>
      </c>
      <c r="R81" s="2">
        <f t="shared" si="17"/>
        <v>0</v>
      </c>
      <c r="S81" s="2">
        <f t="shared" si="37"/>
        <v>1</v>
      </c>
      <c r="T81" s="2">
        <f t="shared" si="38"/>
        <v>7</v>
      </c>
      <c r="U81" s="1" t="str">
        <f t="shared" si="29"/>
        <v>ז</v>
      </c>
    </row>
    <row r="82" spans="1:21" ht="13.8">
      <c r="A82" s="1" t="s">
        <v>47</v>
      </c>
      <c r="B82">
        <v>30</v>
      </c>
      <c r="F82">
        <v>5765</v>
      </c>
      <c r="G82">
        <f t="shared" si="9"/>
        <v>303</v>
      </c>
      <c r="H82" s="2">
        <f t="shared" si="30"/>
        <v>7</v>
      </c>
      <c r="I82" t="b">
        <f t="shared" si="11"/>
        <v>1</v>
      </c>
      <c r="J82" t="b">
        <f t="shared" si="31"/>
        <v>0</v>
      </c>
      <c r="K82" s="15">
        <f t="shared" si="39"/>
        <v>2</v>
      </c>
      <c r="L82" s="2">
        <f t="shared" si="40"/>
        <v>5</v>
      </c>
      <c r="M82">
        <f t="shared" si="41"/>
        <v>2105267.8027392002</v>
      </c>
      <c r="N82">
        <f t="shared" si="13"/>
        <v>300752</v>
      </c>
      <c r="O82" s="16">
        <f t="shared" si="35"/>
        <v>3.8027392</v>
      </c>
      <c r="P82" s="2">
        <f t="shared" si="15"/>
        <v>0</v>
      </c>
      <c r="Q82" s="2">
        <f t="shared" si="36"/>
        <v>1</v>
      </c>
      <c r="R82" s="2">
        <f t="shared" si="17"/>
        <v>0</v>
      </c>
      <c r="S82" s="2">
        <f t="shared" si="37"/>
        <v>0</v>
      </c>
      <c r="T82" s="2">
        <f t="shared" si="38"/>
        <v>5</v>
      </c>
      <c r="U82" s="1" t="str">
        <f t="shared" si="29"/>
        <v>ה</v>
      </c>
    </row>
    <row r="83" spans="1:21" ht="13.8">
      <c r="A83" s="1" t="s">
        <v>48</v>
      </c>
      <c r="B83">
        <v>31</v>
      </c>
      <c r="C83" t="s">
        <v>59</v>
      </c>
      <c r="F83">
        <v>5766</v>
      </c>
      <c r="G83">
        <f t="shared" si="9"/>
        <v>303</v>
      </c>
      <c r="H83" s="2">
        <f t="shared" si="30"/>
        <v>8</v>
      </c>
      <c r="I83" t="b">
        <f t="shared" si="11"/>
        <v>0</v>
      </c>
      <c r="J83" t="b">
        <f t="shared" si="31"/>
        <v>1</v>
      </c>
      <c r="K83" s="15">
        <f t="shared" si="39"/>
        <v>3</v>
      </c>
      <c r="L83" s="2">
        <f t="shared" si="40"/>
        <v>5</v>
      </c>
      <c r="M83">
        <f t="shared" si="41"/>
        <v>2105651.7004629602</v>
      </c>
      <c r="N83">
        <f t="shared" si="13"/>
        <v>300807</v>
      </c>
      <c r="O83" s="16">
        <f t="shared" si="35"/>
        <v>2.7004629599999999</v>
      </c>
      <c r="P83" s="2">
        <f t="shared" si="15"/>
        <v>0</v>
      </c>
      <c r="Q83" s="2">
        <f t="shared" si="36"/>
        <v>0</v>
      </c>
      <c r="R83" s="2">
        <f t="shared" si="17"/>
        <v>0</v>
      </c>
      <c r="S83" s="2">
        <f t="shared" si="37"/>
        <v>1</v>
      </c>
      <c r="T83" s="2">
        <f t="shared" si="38"/>
        <v>2</v>
      </c>
      <c r="U83" s="1" t="str">
        <f t="shared" si="29"/>
        <v>ב</v>
      </c>
    </row>
    <row r="84" spans="1:21" ht="13.8">
      <c r="A84" s="1" t="s">
        <v>49</v>
      </c>
      <c r="B84">
        <v>32</v>
      </c>
      <c r="C84" t="s">
        <v>59</v>
      </c>
      <c r="F84">
        <v>5767</v>
      </c>
      <c r="G84">
        <f t="shared" si="9"/>
        <v>303</v>
      </c>
      <c r="H84" s="2">
        <f t="shared" si="30"/>
        <v>9</v>
      </c>
      <c r="I84" t="b">
        <f t="shared" si="11"/>
        <v>0</v>
      </c>
      <c r="J84" t="b">
        <f t="shared" si="31"/>
        <v>0</v>
      </c>
      <c r="K84" s="15">
        <f t="shared" si="39"/>
        <v>3</v>
      </c>
      <c r="L84" s="2">
        <f t="shared" si="40"/>
        <v>6</v>
      </c>
      <c r="M84">
        <f t="shared" si="41"/>
        <v>2106006.0675925901</v>
      </c>
      <c r="N84">
        <f t="shared" si="13"/>
        <v>300858</v>
      </c>
      <c r="O84" s="16">
        <f t="shared" si="35"/>
        <v>6.7592589999999994E-2</v>
      </c>
      <c r="P84" s="2">
        <f t="shared" si="15"/>
        <v>0</v>
      </c>
      <c r="Q84" s="2">
        <f t="shared" si="36"/>
        <v>0</v>
      </c>
      <c r="R84" s="2">
        <f t="shared" si="17"/>
        <v>0</v>
      </c>
      <c r="S84" s="2">
        <f t="shared" si="37"/>
        <v>0</v>
      </c>
      <c r="T84" s="2">
        <f t="shared" si="38"/>
        <v>0</v>
      </c>
      <c r="U84" s="1" t="str">
        <f t="shared" si="29"/>
        <v>ז</v>
      </c>
    </row>
    <row r="85" spans="1:21" ht="13.8">
      <c r="A85" s="1" t="s">
        <v>50</v>
      </c>
      <c r="B85">
        <v>33</v>
      </c>
      <c r="F85">
        <v>5768</v>
      </c>
      <c r="G85">
        <f t="shared" si="9"/>
        <v>303</v>
      </c>
      <c r="H85" s="2">
        <f t="shared" si="30"/>
        <v>10</v>
      </c>
      <c r="I85" t="b">
        <f t="shared" si="11"/>
        <v>1</v>
      </c>
      <c r="J85" t="b">
        <f t="shared" si="31"/>
        <v>0</v>
      </c>
      <c r="K85" s="15">
        <f t="shared" si="39"/>
        <v>3</v>
      </c>
      <c r="L85" s="2">
        <f t="shared" si="40"/>
        <v>7</v>
      </c>
      <c r="M85">
        <f t="shared" si="41"/>
        <v>2106360.4347222201</v>
      </c>
      <c r="N85">
        <f t="shared" si="13"/>
        <v>300908</v>
      </c>
      <c r="O85" s="16">
        <f t="shared" si="35"/>
        <v>4.4347222200000003</v>
      </c>
      <c r="P85" s="2">
        <f t="shared" si="15"/>
        <v>1</v>
      </c>
      <c r="Q85" s="2">
        <f t="shared" si="36"/>
        <v>0</v>
      </c>
      <c r="R85" s="2">
        <f t="shared" si="17"/>
        <v>0</v>
      </c>
      <c r="S85" s="2">
        <f t="shared" si="37"/>
        <v>0</v>
      </c>
      <c r="T85" s="2">
        <f t="shared" si="38"/>
        <v>5</v>
      </c>
      <c r="U85" s="1" t="str">
        <f t="shared" si="29"/>
        <v>ה</v>
      </c>
    </row>
    <row r="86" spans="1:21" ht="13.8">
      <c r="A86" s="1" t="s">
        <v>51</v>
      </c>
      <c r="B86">
        <v>34</v>
      </c>
      <c r="F86">
        <v>5769</v>
      </c>
      <c r="G86">
        <f t="shared" si="9"/>
        <v>303</v>
      </c>
      <c r="H86" s="2">
        <f t="shared" si="30"/>
        <v>11</v>
      </c>
      <c r="I86" t="b">
        <f t="shared" si="11"/>
        <v>0</v>
      </c>
      <c r="J86" t="b">
        <f t="shared" si="31"/>
        <v>1</v>
      </c>
      <c r="K86" s="15">
        <f t="shared" si="39"/>
        <v>4</v>
      </c>
      <c r="L86" s="2">
        <f t="shared" si="40"/>
        <v>7</v>
      </c>
      <c r="M86">
        <f t="shared" si="41"/>
        <v>2106744.3324459898</v>
      </c>
      <c r="N86">
        <f t="shared" si="13"/>
        <v>300963</v>
      </c>
      <c r="O86" s="16">
        <f t="shared" si="35"/>
        <v>3.3324459900000001</v>
      </c>
      <c r="P86" s="2">
        <f t="shared" si="15"/>
        <v>0</v>
      </c>
      <c r="Q86" s="2">
        <f t="shared" si="36"/>
        <v>0</v>
      </c>
      <c r="R86" s="2">
        <f t="shared" si="17"/>
        <v>0</v>
      </c>
      <c r="S86" s="2">
        <f t="shared" si="37"/>
        <v>1</v>
      </c>
      <c r="T86" s="2">
        <f t="shared" si="38"/>
        <v>5</v>
      </c>
      <c r="U86" s="1" t="str">
        <f t="shared" si="29"/>
        <v>ה</v>
      </c>
    </row>
    <row r="87" spans="1:21" ht="13.8">
      <c r="A87" s="1" t="s">
        <v>52</v>
      </c>
      <c r="B87">
        <v>35</v>
      </c>
      <c r="F87">
        <v>5770</v>
      </c>
      <c r="G87">
        <f t="shared" si="9"/>
        <v>303</v>
      </c>
      <c r="H87" s="2">
        <f t="shared" si="30"/>
        <v>12</v>
      </c>
      <c r="I87" t="b">
        <f t="shared" si="11"/>
        <v>0</v>
      </c>
      <c r="J87" t="b">
        <f t="shared" si="31"/>
        <v>0</v>
      </c>
      <c r="K87" s="15">
        <f t="shared" si="39"/>
        <v>4</v>
      </c>
      <c r="L87" s="2">
        <f t="shared" si="40"/>
        <v>8</v>
      </c>
      <c r="M87">
        <f t="shared" si="41"/>
        <v>2107098.6995756198</v>
      </c>
      <c r="N87">
        <f t="shared" si="13"/>
        <v>301014</v>
      </c>
      <c r="O87" s="16">
        <f t="shared" si="35"/>
        <v>0.69957561999999995</v>
      </c>
      <c r="P87" s="2">
        <f t="shared" si="15"/>
        <v>0</v>
      </c>
      <c r="Q87" s="2">
        <f t="shared" si="36"/>
        <v>0</v>
      </c>
      <c r="R87" s="2">
        <f t="shared" si="17"/>
        <v>0</v>
      </c>
      <c r="S87" s="2">
        <f t="shared" si="37"/>
        <v>0</v>
      </c>
      <c r="T87" s="2">
        <f t="shared" si="38"/>
        <v>0</v>
      </c>
      <c r="U87" s="1" t="str">
        <f t="shared" si="29"/>
        <v>ז</v>
      </c>
    </row>
    <row r="88" spans="1:21" ht="13.8">
      <c r="A88" s="1" t="s">
        <v>53</v>
      </c>
      <c r="B88">
        <v>36</v>
      </c>
      <c r="F88">
        <v>5771</v>
      </c>
      <c r="G88">
        <f t="shared" si="9"/>
        <v>303</v>
      </c>
      <c r="H88" s="2">
        <f t="shared" si="30"/>
        <v>13</v>
      </c>
      <c r="I88" t="b">
        <f t="shared" si="11"/>
        <v>1</v>
      </c>
      <c r="J88" t="b">
        <f t="shared" si="31"/>
        <v>0</v>
      </c>
      <c r="K88" s="15">
        <f t="shared" si="39"/>
        <v>4</v>
      </c>
      <c r="L88" s="2">
        <f t="shared" si="40"/>
        <v>9</v>
      </c>
      <c r="M88">
        <f t="shared" si="41"/>
        <v>2107453.0667052502</v>
      </c>
      <c r="N88">
        <f t="shared" si="13"/>
        <v>301064</v>
      </c>
      <c r="O88" s="16">
        <f t="shared" si="35"/>
        <v>5.06670525</v>
      </c>
      <c r="P88" s="2">
        <f t="shared" si="15"/>
        <v>0</v>
      </c>
      <c r="Q88" s="2">
        <f t="shared" si="36"/>
        <v>0</v>
      </c>
      <c r="R88" s="2">
        <f t="shared" si="17"/>
        <v>0</v>
      </c>
      <c r="S88" s="2">
        <f t="shared" si="37"/>
        <v>0</v>
      </c>
      <c r="T88" s="2">
        <f t="shared" si="38"/>
        <v>5</v>
      </c>
      <c r="U88" s="1" t="str">
        <f t="shared" si="29"/>
        <v>ה</v>
      </c>
    </row>
    <row r="89" spans="1:21" ht="13.8">
      <c r="A89" s="1" t="s">
        <v>47</v>
      </c>
      <c r="B89">
        <v>37</v>
      </c>
      <c r="F89">
        <v>5772</v>
      </c>
      <c r="G89">
        <f t="shared" si="9"/>
        <v>303</v>
      </c>
      <c r="H89" s="2">
        <f t="shared" si="30"/>
        <v>14</v>
      </c>
      <c r="I89" t="b">
        <f t="shared" si="11"/>
        <v>0</v>
      </c>
      <c r="J89" t="b">
        <f t="shared" si="31"/>
        <v>1</v>
      </c>
      <c r="K89" s="15">
        <f t="shared" si="39"/>
        <v>5</v>
      </c>
      <c r="L89" s="2">
        <f t="shared" si="40"/>
        <v>9</v>
      </c>
      <c r="M89">
        <f t="shared" si="41"/>
        <v>2107836.9644290102</v>
      </c>
      <c r="N89">
        <f t="shared" si="13"/>
        <v>301119</v>
      </c>
      <c r="O89" s="16">
        <f t="shared" si="35"/>
        <v>3.9644290099999999</v>
      </c>
      <c r="P89" s="2">
        <f t="shared" si="15"/>
        <v>0</v>
      </c>
      <c r="Q89" s="2">
        <f t="shared" si="36"/>
        <v>1</v>
      </c>
      <c r="R89" s="2">
        <f t="shared" si="17"/>
        <v>1</v>
      </c>
      <c r="S89" s="2">
        <f t="shared" si="37"/>
        <v>1</v>
      </c>
      <c r="T89" s="2">
        <f t="shared" si="38"/>
        <v>5</v>
      </c>
      <c r="U89" s="1" t="str">
        <f t="shared" si="29"/>
        <v>ה</v>
      </c>
    </row>
    <row r="90" spans="1:21" ht="13.8">
      <c r="A90" s="1" t="s">
        <v>48</v>
      </c>
      <c r="B90">
        <v>38</v>
      </c>
      <c r="F90">
        <v>5773</v>
      </c>
      <c r="G90">
        <f t="shared" si="9"/>
        <v>303</v>
      </c>
      <c r="H90" s="2">
        <f t="shared" si="30"/>
        <v>15</v>
      </c>
      <c r="I90" t="b">
        <f t="shared" si="11"/>
        <v>0</v>
      </c>
      <c r="J90" t="b">
        <f t="shared" si="31"/>
        <v>0</v>
      </c>
      <c r="K90" s="15">
        <f t="shared" si="39"/>
        <v>5</v>
      </c>
      <c r="L90" s="2">
        <f t="shared" si="40"/>
        <v>10</v>
      </c>
      <c r="M90">
        <f t="shared" si="41"/>
        <v>2108191.3315586401</v>
      </c>
      <c r="N90">
        <f t="shared" si="13"/>
        <v>301170</v>
      </c>
      <c r="O90" s="16">
        <f t="shared" si="35"/>
        <v>1.3315586399999999</v>
      </c>
      <c r="P90" s="2">
        <f t="shared" si="15"/>
        <v>1</v>
      </c>
      <c r="Q90" s="2">
        <f t="shared" si="36"/>
        <v>0</v>
      </c>
      <c r="R90" s="2">
        <f t="shared" si="17"/>
        <v>0</v>
      </c>
      <c r="S90" s="2">
        <f t="shared" si="37"/>
        <v>0</v>
      </c>
      <c r="T90" s="2">
        <f t="shared" si="38"/>
        <v>2</v>
      </c>
      <c r="U90" s="1" t="str">
        <f t="shared" si="29"/>
        <v>ב</v>
      </c>
    </row>
    <row r="91" spans="1:21" ht="13.8">
      <c r="A91" s="1" t="s">
        <v>49</v>
      </c>
      <c r="B91">
        <v>39</v>
      </c>
      <c r="F91">
        <v>5774</v>
      </c>
      <c r="G91">
        <f t="shared" si="9"/>
        <v>303</v>
      </c>
      <c r="H91" s="2">
        <f t="shared" si="30"/>
        <v>16</v>
      </c>
      <c r="I91" t="b">
        <f t="shared" si="11"/>
        <v>1</v>
      </c>
      <c r="J91" t="b">
        <f t="shared" si="31"/>
        <v>0</v>
      </c>
      <c r="K91" s="15">
        <f t="shared" si="39"/>
        <v>5</v>
      </c>
      <c r="L91" s="2">
        <f t="shared" si="40"/>
        <v>11</v>
      </c>
      <c r="M91">
        <f t="shared" si="41"/>
        <v>2108545.6986882701</v>
      </c>
      <c r="N91">
        <f t="shared" si="13"/>
        <v>301220</v>
      </c>
      <c r="O91" s="16">
        <f t="shared" si="35"/>
        <v>5.6986882699999999</v>
      </c>
      <c r="P91" s="2">
        <f t="shared" si="15"/>
        <v>0</v>
      </c>
      <c r="Q91" s="2">
        <f t="shared" si="36"/>
        <v>0</v>
      </c>
      <c r="R91" s="2">
        <f t="shared" si="17"/>
        <v>0</v>
      </c>
      <c r="S91" s="2">
        <f t="shared" si="37"/>
        <v>0</v>
      </c>
      <c r="T91" s="2">
        <f t="shared" si="38"/>
        <v>5</v>
      </c>
      <c r="U91" s="1" t="str">
        <f t="shared" si="29"/>
        <v>ה</v>
      </c>
    </row>
    <row r="92" spans="1:21" ht="13.8">
      <c r="A92" s="1" t="s">
        <v>50</v>
      </c>
      <c r="B92">
        <v>40</v>
      </c>
      <c r="F92">
        <v>5775</v>
      </c>
      <c r="G92">
        <f t="shared" si="9"/>
        <v>303</v>
      </c>
      <c r="H92" s="2">
        <f t="shared" si="30"/>
        <v>17</v>
      </c>
      <c r="I92" t="b">
        <f t="shared" si="11"/>
        <v>0</v>
      </c>
      <c r="J92" t="b">
        <f t="shared" si="31"/>
        <v>1</v>
      </c>
      <c r="K92" s="15">
        <f t="shared" si="39"/>
        <v>6</v>
      </c>
      <c r="L92" s="2">
        <f t="shared" si="40"/>
        <v>11</v>
      </c>
      <c r="M92">
        <f t="shared" si="41"/>
        <v>2108929.5964120398</v>
      </c>
      <c r="N92">
        <f t="shared" si="13"/>
        <v>301275</v>
      </c>
      <c r="O92" s="16">
        <f t="shared" si="35"/>
        <v>4.5964120399999997</v>
      </c>
      <c r="P92" s="2">
        <f t="shared" si="15"/>
        <v>1</v>
      </c>
      <c r="Q92" s="2">
        <f t="shared" si="36"/>
        <v>0</v>
      </c>
      <c r="R92" s="2">
        <f t="shared" si="17"/>
        <v>0</v>
      </c>
      <c r="S92" s="2">
        <f t="shared" si="37"/>
        <v>1</v>
      </c>
      <c r="T92" s="2">
        <f t="shared" si="38"/>
        <v>5</v>
      </c>
      <c r="U92" s="1" t="str">
        <f t="shared" si="29"/>
        <v>ה</v>
      </c>
    </row>
    <row r="93" spans="1:21" ht="13.8">
      <c r="A93" s="1" t="s">
        <v>51</v>
      </c>
      <c r="B93">
        <v>41</v>
      </c>
      <c r="F93">
        <v>5776</v>
      </c>
      <c r="G93">
        <f t="shared" si="9"/>
        <v>303</v>
      </c>
      <c r="H93" s="2">
        <f t="shared" si="30"/>
        <v>18</v>
      </c>
      <c r="I93" t="b">
        <f t="shared" si="11"/>
        <v>1</v>
      </c>
      <c r="J93" t="b">
        <f t="shared" si="31"/>
        <v>0</v>
      </c>
      <c r="K93" s="15">
        <f t="shared" si="39"/>
        <v>6</v>
      </c>
      <c r="L93" s="2">
        <f t="shared" si="40"/>
        <v>12</v>
      </c>
      <c r="M93">
        <f t="shared" si="41"/>
        <v>2109283.9635416698</v>
      </c>
      <c r="N93">
        <f t="shared" si="13"/>
        <v>301326</v>
      </c>
      <c r="O93" s="16">
        <f t="shared" si="35"/>
        <v>1.9635416699999999</v>
      </c>
      <c r="P93" s="2">
        <f t="shared" si="15"/>
        <v>1</v>
      </c>
      <c r="Q93" s="2">
        <f t="shared" si="36"/>
        <v>1</v>
      </c>
      <c r="R93" s="2">
        <f t="shared" si="17"/>
        <v>0</v>
      </c>
      <c r="S93" s="2">
        <f t="shared" si="37"/>
        <v>0</v>
      </c>
      <c r="T93" s="2">
        <f t="shared" si="38"/>
        <v>2</v>
      </c>
      <c r="U93" s="1" t="str">
        <f t="shared" si="29"/>
        <v>ב</v>
      </c>
    </row>
    <row r="94" spans="1:21" ht="13.8">
      <c r="A94" s="1" t="s">
        <v>52</v>
      </c>
      <c r="B94">
        <v>42</v>
      </c>
      <c r="F94">
        <v>5777</v>
      </c>
      <c r="G94">
        <f t="shared" si="9"/>
        <v>304</v>
      </c>
      <c r="H94" s="2">
        <f t="shared" si="30"/>
        <v>0</v>
      </c>
      <c r="I94" t="b">
        <f t="shared" si="11"/>
        <v>0</v>
      </c>
      <c r="J94" t="b">
        <f t="shared" si="31"/>
        <v>0</v>
      </c>
      <c r="K94" s="15">
        <f t="shared" si="39"/>
        <v>0</v>
      </c>
      <c r="L94" s="2">
        <f t="shared" si="40"/>
        <v>0</v>
      </c>
      <c r="M94">
        <f t="shared" si="41"/>
        <v>2109667.8612654302</v>
      </c>
      <c r="N94">
        <f t="shared" si="13"/>
        <v>301381</v>
      </c>
      <c r="O94" s="16">
        <f t="shared" si="35"/>
        <v>0.86126543</v>
      </c>
      <c r="P94" s="2">
        <f t="shared" si="15"/>
        <v>0</v>
      </c>
      <c r="Q94" s="2">
        <f t="shared" si="36"/>
        <v>1</v>
      </c>
      <c r="R94" s="2">
        <f t="shared" si="17"/>
        <v>0</v>
      </c>
      <c r="S94" s="2">
        <f t="shared" si="37"/>
        <v>0</v>
      </c>
      <c r="T94" s="2">
        <f t="shared" si="38"/>
        <v>2</v>
      </c>
      <c r="U94" s="1" t="str">
        <f t="shared" si="29"/>
        <v>ב</v>
      </c>
    </row>
    <row r="95" spans="1:21" ht="13.8">
      <c r="A95" s="1" t="s">
        <v>53</v>
      </c>
      <c r="B95">
        <v>43</v>
      </c>
      <c r="F95">
        <v>5778</v>
      </c>
      <c r="G95">
        <f t="shared" si="9"/>
        <v>304</v>
      </c>
      <c r="H95" s="2">
        <f t="shared" si="30"/>
        <v>1</v>
      </c>
      <c r="I95" t="b">
        <f t="shared" si="11"/>
        <v>0</v>
      </c>
      <c r="J95" t="b">
        <f t="shared" si="31"/>
        <v>0</v>
      </c>
      <c r="K95" s="15">
        <f t="shared" si="39"/>
        <v>0</v>
      </c>
      <c r="L95" s="2">
        <f t="shared" si="40"/>
        <v>1</v>
      </c>
      <c r="M95">
        <f t="shared" si="41"/>
        <v>2110022.2283950602</v>
      </c>
      <c r="N95">
        <f t="shared" si="13"/>
        <v>301431</v>
      </c>
      <c r="O95" s="16">
        <f t="shared" si="35"/>
        <v>5.2283950600000004</v>
      </c>
      <c r="P95" s="2">
        <f t="shared" si="15"/>
        <v>0</v>
      </c>
      <c r="Q95" s="2">
        <f t="shared" si="36"/>
        <v>0</v>
      </c>
      <c r="R95" s="2">
        <f t="shared" si="17"/>
        <v>0</v>
      </c>
      <c r="S95" s="2">
        <f t="shared" si="37"/>
        <v>0</v>
      </c>
      <c r="T95" s="2">
        <f t="shared" si="38"/>
        <v>5</v>
      </c>
      <c r="U95" s="1" t="str">
        <f t="shared" si="29"/>
        <v>ה</v>
      </c>
    </row>
    <row r="96" spans="1:21" ht="13.8">
      <c r="A96" s="1" t="s">
        <v>47</v>
      </c>
      <c r="B96">
        <v>44</v>
      </c>
      <c r="F96">
        <v>5779</v>
      </c>
      <c r="G96">
        <f t="shared" si="9"/>
        <v>304</v>
      </c>
      <c r="H96" s="2">
        <f t="shared" si="30"/>
        <v>2</v>
      </c>
      <c r="I96" t="b">
        <f t="shared" si="11"/>
        <v>1</v>
      </c>
      <c r="J96" t="b">
        <f t="shared" si="31"/>
        <v>0</v>
      </c>
      <c r="K96" s="15">
        <f t="shared" si="39"/>
        <v>0</v>
      </c>
      <c r="L96" s="2">
        <f t="shared" si="40"/>
        <v>2</v>
      </c>
      <c r="M96">
        <f t="shared" si="41"/>
        <v>2110376.5955246901</v>
      </c>
      <c r="N96">
        <f t="shared" si="13"/>
        <v>301482</v>
      </c>
      <c r="O96" s="16">
        <f t="shared" si="35"/>
        <v>2.59552469</v>
      </c>
      <c r="P96" s="2">
        <f t="shared" si="15"/>
        <v>0</v>
      </c>
      <c r="Q96" s="2">
        <f t="shared" si="36"/>
        <v>0</v>
      </c>
      <c r="R96" s="2">
        <f t="shared" si="17"/>
        <v>0</v>
      </c>
      <c r="S96" s="2">
        <f t="shared" si="37"/>
        <v>0</v>
      </c>
      <c r="T96" s="2">
        <f t="shared" si="38"/>
        <v>2</v>
      </c>
      <c r="U96" s="1" t="str">
        <f t="shared" si="29"/>
        <v>ב</v>
      </c>
    </row>
    <row r="97" spans="1:21" ht="13.8">
      <c r="A97" s="1" t="s">
        <v>48</v>
      </c>
      <c r="B97">
        <v>45</v>
      </c>
      <c r="F97">
        <v>5780</v>
      </c>
      <c r="G97">
        <f t="shared" si="9"/>
        <v>304</v>
      </c>
      <c r="H97" s="2">
        <f t="shared" si="30"/>
        <v>3</v>
      </c>
      <c r="I97" t="b">
        <f t="shared" si="11"/>
        <v>0</v>
      </c>
      <c r="J97" t="b">
        <f t="shared" si="31"/>
        <v>1</v>
      </c>
      <c r="K97" s="15">
        <f>IF(H97=19,7,IF(H97=18,6,IF(H97=17,6,IF(H97=16,5,IF(H97=15,5,IF(H97=14,5,IF(H97=13,4,IF(H97=12,4,IF(H97=11,4,IF(H97=10,3,IF(H97=9,3,IF(H97=8,3,IF(H97=7,2,IF(H97=6,2,IF(H97=5,1,IF(H97=4,1,IF(H97=3,1,IF(H97=2,0,IF(H97=1,0,IF(H97=0,0,0))))))))))))))))))))</f>
        <v>1</v>
      </c>
      <c r="L97" s="2">
        <f>+H97-K97</f>
        <v>2</v>
      </c>
      <c r="M97">
        <f>2+5/24+204/(1080*24)+((29+12/24+793/(24*1080))*(235*G97+K97*13+L97*12))</f>
        <v>2110760.4932484599</v>
      </c>
      <c r="N97">
        <f t="shared" si="13"/>
        <v>301537</v>
      </c>
      <c r="O97" s="16">
        <f t="shared" si="35"/>
        <v>1.49324846</v>
      </c>
      <c r="P97" s="2">
        <f t="shared" si="15"/>
        <v>1</v>
      </c>
      <c r="Q97" s="2">
        <f t="shared" si="36"/>
        <v>0</v>
      </c>
      <c r="R97" s="2">
        <f t="shared" si="17"/>
        <v>0</v>
      </c>
      <c r="S97" s="2">
        <f t="shared" si="37"/>
        <v>0</v>
      </c>
      <c r="T97" s="2">
        <f t="shared" si="38"/>
        <v>2</v>
      </c>
      <c r="U97" s="1" t="str">
        <f t="shared" si="29"/>
        <v>ב</v>
      </c>
    </row>
    <row r="98" spans="1:21" ht="13.8">
      <c r="A98" s="1" t="s">
        <v>49</v>
      </c>
      <c r="B98">
        <v>46</v>
      </c>
      <c r="F98">
        <v>5781</v>
      </c>
      <c r="G98">
        <f t="shared" si="9"/>
        <v>304</v>
      </c>
      <c r="H98" s="2">
        <f t="shared" ref="H98:H122" si="42">INT((F98/19-G98)*19+0.01)-1</f>
        <v>4</v>
      </c>
      <c r="I98" t="b">
        <f t="shared" si="11"/>
        <v>0</v>
      </c>
      <c r="J98" t="b">
        <f t="shared" ref="J98:J122" si="43">OR((H98)=3,(H98)=6,(H98)=8,(H98)=11,(H98)=14,(H98)=17,(H98)=19)</f>
        <v>0</v>
      </c>
      <c r="K98" s="15">
        <f t="shared" ref="K98:K101" si="44">IF(H98=19,7,IF(H98=18,6,IF(H98=17,6,IF(H98=16,5,IF(H98=15,5,IF(H98=14,5,IF(H98=13,4,IF(H98=12,4,IF(H98=11,4,IF(H98=10,3,IF(H98=9,3,IF(H98=8,3,IF(H98=7,2,IF(H98=6,2,IF(H98=5,1,IF(H98=4,1,IF(H98=3,1,IF(H98=2,0,IF(H98=1,0,IF(H98=0,0,0))))))))))))))))))))</f>
        <v>1</v>
      </c>
      <c r="L98" s="2">
        <f t="shared" ref="L98:L101" si="45">+H98-K98</f>
        <v>3</v>
      </c>
      <c r="M98">
        <f t="shared" ref="M98:M101" si="46">2+5/24+204/(1080*24)+((29+12/24+793/(24*1080))*(235*G98+K98*13+L98*12))</f>
        <v>2111114.8603780898</v>
      </c>
      <c r="N98">
        <f t="shared" si="13"/>
        <v>301587</v>
      </c>
      <c r="O98" s="16">
        <f t="shared" ref="O98:O122" si="47">+M98-N98*7</f>
        <v>5.8603780900000002</v>
      </c>
      <c r="P98" s="2">
        <f t="shared" si="15"/>
        <v>0</v>
      </c>
      <c r="Q98" s="2">
        <f t="shared" ref="Q98:Q122" si="48">+IF((O98-INT(O98))*24&gt;=18,1,0)</f>
        <v>1</v>
      </c>
      <c r="R98" s="2">
        <f t="shared" si="17"/>
        <v>0</v>
      </c>
      <c r="S98" s="2">
        <f t="shared" ref="S98:S122" si="49">IF(J98=FALSE,0,IF(O98&gt;(2+15/24+589/(1080*24)),1,0))</f>
        <v>0</v>
      </c>
      <c r="T98" s="2">
        <f t="shared" ref="T98:T122" si="50">IF(SUM(P98:S98)=0,INT(O98),IF(P98=1,INT(O98)+1,IF(OR(INT(O98)+1=1,INT(O98)+1=4,INT(O98)+1=6),INT(O98)+2,INT(O98))))</f>
        <v>7</v>
      </c>
      <c r="U98" s="1" t="str">
        <f t="shared" si="29"/>
        <v>ז</v>
      </c>
    </row>
    <row r="99" spans="1:21" ht="13.8">
      <c r="A99" s="1" t="s">
        <v>50</v>
      </c>
      <c r="B99">
        <v>47</v>
      </c>
      <c r="F99">
        <v>5782</v>
      </c>
      <c r="G99">
        <f t="shared" si="9"/>
        <v>304</v>
      </c>
      <c r="H99" s="2">
        <f t="shared" si="42"/>
        <v>5</v>
      </c>
      <c r="I99" t="b">
        <f t="shared" si="11"/>
        <v>1</v>
      </c>
      <c r="J99" t="b">
        <f t="shared" si="43"/>
        <v>0</v>
      </c>
      <c r="K99" s="15">
        <f t="shared" si="44"/>
        <v>1</v>
      </c>
      <c r="L99" s="2">
        <f t="shared" si="45"/>
        <v>4</v>
      </c>
      <c r="M99">
        <f t="shared" si="46"/>
        <v>2111469.2275077198</v>
      </c>
      <c r="N99">
        <f t="shared" si="13"/>
        <v>301638</v>
      </c>
      <c r="O99" s="16">
        <f t="shared" si="47"/>
        <v>3.2275077200000002</v>
      </c>
      <c r="P99" s="2">
        <f t="shared" si="15"/>
        <v>0</v>
      </c>
      <c r="Q99" s="2">
        <f t="shared" si="48"/>
        <v>0</v>
      </c>
      <c r="R99" s="2">
        <f t="shared" si="17"/>
        <v>0</v>
      </c>
      <c r="S99" s="2">
        <f t="shared" si="49"/>
        <v>0</v>
      </c>
      <c r="T99" s="2">
        <f t="shared" si="50"/>
        <v>3</v>
      </c>
      <c r="U99" s="1" t="str">
        <f t="shared" si="29"/>
        <v>ג</v>
      </c>
    </row>
    <row r="100" spans="1:21" ht="13.8">
      <c r="A100" s="1" t="s">
        <v>51</v>
      </c>
      <c r="B100">
        <v>48</v>
      </c>
      <c r="F100">
        <v>5783</v>
      </c>
      <c r="G100">
        <f t="shared" si="9"/>
        <v>304</v>
      </c>
      <c r="H100" s="2">
        <f t="shared" si="42"/>
        <v>6</v>
      </c>
      <c r="I100" t="b">
        <f t="shared" si="11"/>
        <v>0</v>
      </c>
      <c r="J100" t="b">
        <f t="shared" si="43"/>
        <v>1</v>
      </c>
      <c r="K100" s="15">
        <f t="shared" si="44"/>
        <v>2</v>
      </c>
      <c r="L100" s="2">
        <f t="shared" si="45"/>
        <v>4</v>
      </c>
      <c r="M100">
        <f t="shared" si="46"/>
        <v>2111853.1252314802</v>
      </c>
      <c r="N100">
        <f t="shared" si="13"/>
        <v>301693</v>
      </c>
      <c r="O100" s="16">
        <f t="shared" si="47"/>
        <v>2.1252314800000001</v>
      </c>
      <c r="P100" s="2">
        <f t="shared" si="15"/>
        <v>0</v>
      </c>
      <c r="Q100" s="2">
        <f t="shared" si="48"/>
        <v>0</v>
      </c>
      <c r="R100" s="2">
        <f t="shared" si="17"/>
        <v>0</v>
      </c>
      <c r="S100" s="2">
        <f t="shared" si="49"/>
        <v>0</v>
      </c>
      <c r="T100" s="2">
        <f t="shared" si="50"/>
        <v>2</v>
      </c>
      <c r="U100" s="1" t="str">
        <f t="shared" si="29"/>
        <v>ב</v>
      </c>
    </row>
    <row r="101" spans="1:21" ht="13.8">
      <c r="A101" s="1" t="s">
        <v>52</v>
      </c>
      <c r="B101">
        <v>49</v>
      </c>
      <c r="F101">
        <v>5784</v>
      </c>
      <c r="G101">
        <f t="shared" si="9"/>
        <v>304</v>
      </c>
      <c r="H101" s="2">
        <f t="shared" si="42"/>
        <v>7</v>
      </c>
      <c r="I101" t="b">
        <f t="shared" si="11"/>
        <v>1</v>
      </c>
      <c r="J101" t="b">
        <f t="shared" si="43"/>
        <v>0</v>
      </c>
      <c r="K101" s="15">
        <f t="shared" si="44"/>
        <v>2</v>
      </c>
      <c r="L101" s="2">
        <f t="shared" si="45"/>
        <v>5</v>
      </c>
      <c r="M101">
        <f t="shared" si="46"/>
        <v>2112207.4923611102</v>
      </c>
      <c r="N101">
        <f t="shared" si="13"/>
        <v>301743</v>
      </c>
      <c r="O101" s="16">
        <f t="shared" si="47"/>
        <v>6.49236111</v>
      </c>
      <c r="P101" s="2">
        <f t="shared" si="15"/>
        <v>1</v>
      </c>
      <c r="Q101" s="2">
        <f t="shared" si="48"/>
        <v>0</v>
      </c>
      <c r="R101" s="2">
        <f t="shared" si="17"/>
        <v>0</v>
      </c>
      <c r="S101" s="2">
        <f t="shared" si="49"/>
        <v>0</v>
      </c>
      <c r="T101" s="2">
        <f t="shared" si="50"/>
        <v>7</v>
      </c>
      <c r="U101" s="1" t="str">
        <f t="shared" si="29"/>
        <v>ז</v>
      </c>
    </row>
    <row r="102" spans="1:21" ht="13.8">
      <c r="A102" s="1" t="s">
        <v>53</v>
      </c>
      <c r="B102">
        <v>50</v>
      </c>
      <c r="F102">
        <v>5785</v>
      </c>
      <c r="G102">
        <f t="shared" si="9"/>
        <v>304</v>
      </c>
      <c r="H102" s="2">
        <f t="shared" si="42"/>
        <v>8</v>
      </c>
      <c r="I102" t="b">
        <f t="shared" si="11"/>
        <v>0</v>
      </c>
      <c r="J102" t="b">
        <f t="shared" si="43"/>
        <v>1</v>
      </c>
      <c r="K102" s="15">
        <f>IF(H102=19,7,IF(H102=18,6,IF(H102=17,6,IF(H102=16,5,IF(H102=15,5,IF(H102=14,5,IF(H102=13,4,IF(H102=12,4,IF(H102=11,4,IF(H102=10,3,IF(H102=9,3,IF(H102=8,3,IF(H102=7,2,IF(H102=6,2,IF(H102=5,1,IF(H102=4,1,IF(H102=3,1,IF(H102=2,0,IF(H102=1,0,IF(H102=0,0,0))))))))))))))))))))</f>
        <v>3</v>
      </c>
      <c r="L102" s="2">
        <f>+H102-K102</f>
        <v>5</v>
      </c>
      <c r="M102">
        <f>2+5/24+204/(1080*24)+((29+12/24+793/(24*1080))*(235*G102+K102*13+L102*12))</f>
        <v>2112591.3900848799</v>
      </c>
      <c r="N102">
        <f t="shared" si="13"/>
        <v>301798</v>
      </c>
      <c r="O102" s="16">
        <f t="shared" si="47"/>
        <v>5.3900848799999999</v>
      </c>
      <c r="P102" s="2">
        <f t="shared" si="15"/>
        <v>0</v>
      </c>
      <c r="Q102" s="2">
        <f t="shared" si="48"/>
        <v>0</v>
      </c>
      <c r="R102" s="2">
        <f t="shared" si="17"/>
        <v>0</v>
      </c>
      <c r="S102" s="2">
        <f t="shared" si="49"/>
        <v>1</v>
      </c>
      <c r="T102" s="2">
        <f t="shared" si="50"/>
        <v>7</v>
      </c>
      <c r="U102" s="1" t="str">
        <f t="shared" si="29"/>
        <v>ז</v>
      </c>
    </row>
    <row r="103" spans="1:21" ht="13.8">
      <c r="A103" s="1" t="s">
        <v>47</v>
      </c>
      <c r="B103">
        <v>51</v>
      </c>
      <c r="F103">
        <v>5786</v>
      </c>
      <c r="G103">
        <f t="shared" si="9"/>
        <v>304</v>
      </c>
      <c r="H103" s="2">
        <f t="shared" si="42"/>
        <v>9</v>
      </c>
      <c r="I103" t="b">
        <f t="shared" si="11"/>
        <v>0</v>
      </c>
      <c r="J103" t="b">
        <f t="shared" si="43"/>
        <v>0</v>
      </c>
      <c r="K103" s="15">
        <f t="shared" ref="K103:K121" si="51">IF(H103=19,7,IF(H103=18,6,IF(H103=17,6,IF(H103=16,5,IF(H103=15,5,IF(H103=14,5,IF(H103=13,4,IF(H103=12,4,IF(H103=11,4,IF(H103=10,3,IF(H103=9,3,IF(H103=8,3,IF(H103=7,2,IF(H103=6,2,IF(H103=5,1,IF(H103=4,1,IF(H103=3,1,IF(H103=2,0,IF(H103=1,0,IF(H103=0,0,0))))))))))))))))))))</f>
        <v>3</v>
      </c>
      <c r="L103" s="2">
        <f t="shared" ref="L103:L121" si="52">+H103-K103</f>
        <v>6</v>
      </c>
      <c r="M103">
        <f t="shared" ref="M103:M121" si="53">2+5/24+204/(1080*24)+((29+12/24+793/(24*1080))*(235*G103+K103*13+L103*12))</f>
        <v>2112945.7572145099</v>
      </c>
      <c r="N103">
        <f t="shared" si="13"/>
        <v>301849</v>
      </c>
      <c r="O103" s="16">
        <f t="shared" si="47"/>
        <v>2.7572145099999998</v>
      </c>
      <c r="P103" s="2">
        <f t="shared" si="15"/>
        <v>0</v>
      </c>
      <c r="Q103" s="2">
        <f t="shared" si="48"/>
        <v>1</v>
      </c>
      <c r="R103" s="2">
        <f t="shared" si="17"/>
        <v>0</v>
      </c>
      <c r="S103" s="2">
        <f t="shared" si="49"/>
        <v>0</v>
      </c>
      <c r="T103" s="2">
        <f t="shared" si="50"/>
        <v>2</v>
      </c>
      <c r="U103" s="1" t="str">
        <f t="shared" si="29"/>
        <v>ב</v>
      </c>
    </row>
    <row r="104" spans="1:21" ht="13.8">
      <c r="A104" s="1" t="s">
        <v>48</v>
      </c>
      <c r="B104">
        <v>52</v>
      </c>
      <c r="F104">
        <v>5787</v>
      </c>
      <c r="G104">
        <f t="shared" si="9"/>
        <v>304</v>
      </c>
      <c r="H104" s="2">
        <f t="shared" si="42"/>
        <v>10</v>
      </c>
      <c r="I104" t="b">
        <f t="shared" si="11"/>
        <v>1</v>
      </c>
      <c r="J104" t="b">
        <f t="shared" si="43"/>
        <v>0</v>
      </c>
      <c r="K104" s="15">
        <f t="shared" si="51"/>
        <v>3</v>
      </c>
      <c r="L104" s="2">
        <f t="shared" si="52"/>
        <v>7</v>
      </c>
      <c r="M104">
        <f t="shared" si="53"/>
        <v>2113300.1243441398</v>
      </c>
      <c r="N104">
        <f t="shared" si="13"/>
        <v>301900</v>
      </c>
      <c r="O104" s="16">
        <f t="shared" si="47"/>
        <v>0.12434414000000001</v>
      </c>
      <c r="P104" s="2">
        <f t="shared" si="15"/>
        <v>0</v>
      </c>
      <c r="Q104" s="2">
        <f t="shared" si="48"/>
        <v>0</v>
      </c>
      <c r="R104" s="2">
        <f t="shared" si="17"/>
        <v>0</v>
      </c>
      <c r="S104" s="2">
        <f t="shared" si="49"/>
        <v>0</v>
      </c>
      <c r="T104" s="2">
        <f t="shared" si="50"/>
        <v>0</v>
      </c>
      <c r="U104" s="1" t="str">
        <f t="shared" si="29"/>
        <v>ז</v>
      </c>
    </row>
    <row r="105" spans="1:21" ht="13.8">
      <c r="A105" s="1" t="s">
        <v>49</v>
      </c>
      <c r="B105">
        <v>53</v>
      </c>
      <c r="F105">
        <v>5788</v>
      </c>
      <c r="G105">
        <f t="shared" si="9"/>
        <v>304</v>
      </c>
      <c r="H105" s="2">
        <f t="shared" si="42"/>
        <v>11</v>
      </c>
      <c r="I105" t="b">
        <f t="shared" si="11"/>
        <v>0</v>
      </c>
      <c r="J105" t="b">
        <f t="shared" si="43"/>
        <v>1</v>
      </c>
      <c r="K105" s="15">
        <f t="shared" si="51"/>
        <v>4</v>
      </c>
      <c r="L105" s="2">
        <f t="shared" si="52"/>
        <v>7</v>
      </c>
      <c r="M105">
        <f t="shared" si="53"/>
        <v>2113684.0220678998</v>
      </c>
      <c r="N105">
        <f t="shared" si="13"/>
        <v>301954</v>
      </c>
      <c r="O105" s="16">
        <f t="shared" si="47"/>
        <v>6.0220678999999997</v>
      </c>
      <c r="P105" s="2">
        <f t="shared" si="15"/>
        <v>1</v>
      </c>
      <c r="Q105" s="2">
        <f t="shared" si="48"/>
        <v>0</v>
      </c>
      <c r="R105" s="2">
        <f t="shared" si="17"/>
        <v>0</v>
      </c>
      <c r="S105" s="2">
        <f t="shared" si="49"/>
        <v>1</v>
      </c>
      <c r="T105" s="2">
        <f t="shared" si="50"/>
        <v>7</v>
      </c>
      <c r="U105" s="1" t="str">
        <f t="shared" si="29"/>
        <v>ז</v>
      </c>
    </row>
    <row r="106" spans="1:21" ht="13.8">
      <c r="A106" s="1" t="s">
        <v>50</v>
      </c>
      <c r="B106">
        <v>54</v>
      </c>
      <c r="F106">
        <v>5789</v>
      </c>
      <c r="G106">
        <f t="shared" si="9"/>
        <v>304</v>
      </c>
      <c r="H106" s="2">
        <f t="shared" si="42"/>
        <v>12</v>
      </c>
      <c r="I106" t="b">
        <f t="shared" si="11"/>
        <v>0</v>
      </c>
      <c r="J106" t="b">
        <f t="shared" si="43"/>
        <v>0</v>
      </c>
      <c r="K106" s="15">
        <f t="shared" si="51"/>
        <v>4</v>
      </c>
      <c r="L106" s="2">
        <f t="shared" si="52"/>
        <v>8</v>
      </c>
      <c r="M106">
        <f t="shared" si="53"/>
        <v>2114038.3891975302</v>
      </c>
      <c r="N106">
        <f t="shared" si="13"/>
        <v>302005</v>
      </c>
      <c r="O106" s="16">
        <f t="shared" si="47"/>
        <v>3.3891975300000001</v>
      </c>
      <c r="P106" s="2">
        <f t="shared" si="15"/>
        <v>0</v>
      </c>
      <c r="Q106" s="2">
        <f t="shared" si="48"/>
        <v>0</v>
      </c>
      <c r="R106" s="2">
        <f t="shared" si="17"/>
        <v>1</v>
      </c>
      <c r="S106" s="2">
        <f t="shared" si="49"/>
        <v>0</v>
      </c>
      <c r="T106" s="2">
        <f t="shared" si="50"/>
        <v>5</v>
      </c>
      <c r="U106" s="1" t="str">
        <f t="shared" si="29"/>
        <v>ה</v>
      </c>
    </row>
    <row r="107" spans="1:21" ht="13.8">
      <c r="A107" s="1" t="s">
        <v>51</v>
      </c>
      <c r="B107">
        <v>55</v>
      </c>
      <c r="F107">
        <v>5790</v>
      </c>
      <c r="G107">
        <f t="shared" si="9"/>
        <v>304</v>
      </c>
      <c r="H107" s="2">
        <f t="shared" si="42"/>
        <v>13</v>
      </c>
      <c r="I107" t="b">
        <f t="shared" si="11"/>
        <v>1</v>
      </c>
      <c r="J107" t="b">
        <f t="shared" si="43"/>
        <v>0</v>
      </c>
      <c r="K107" s="15">
        <f t="shared" si="51"/>
        <v>4</v>
      </c>
      <c r="L107" s="2">
        <f t="shared" si="52"/>
        <v>9</v>
      </c>
      <c r="M107">
        <f t="shared" si="53"/>
        <v>2114392.7563271602</v>
      </c>
      <c r="N107">
        <f t="shared" si="13"/>
        <v>302056</v>
      </c>
      <c r="O107" s="16">
        <f t="shared" si="47"/>
        <v>0.75632716</v>
      </c>
      <c r="P107" s="2">
        <f t="shared" si="15"/>
        <v>0</v>
      </c>
      <c r="Q107" s="2">
        <f t="shared" si="48"/>
        <v>1</v>
      </c>
      <c r="R107" s="2">
        <f t="shared" si="17"/>
        <v>0</v>
      </c>
      <c r="S107" s="2">
        <f t="shared" si="49"/>
        <v>0</v>
      </c>
      <c r="T107" s="2">
        <f t="shared" si="50"/>
        <v>2</v>
      </c>
      <c r="U107" s="1" t="str">
        <f t="shared" si="29"/>
        <v>ב</v>
      </c>
    </row>
    <row r="108" spans="1:21" ht="13.8">
      <c r="A108" s="1" t="s">
        <v>52</v>
      </c>
      <c r="B108">
        <v>56</v>
      </c>
      <c r="F108">
        <v>5791</v>
      </c>
      <c r="G108">
        <f t="shared" si="9"/>
        <v>304</v>
      </c>
      <c r="H108" s="2">
        <f t="shared" si="42"/>
        <v>14</v>
      </c>
      <c r="I108" t="b">
        <f t="shared" si="11"/>
        <v>0</v>
      </c>
      <c r="J108" t="b">
        <f t="shared" si="43"/>
        <v>1</v>
      </c>
      <c r="K108" s="15">
        <f t="shared" si="51"/>
        <v>5</v>
      </c>
      <c r="L108" s="2">
        <f t="shared" si="52"/>
        <v>9</v>
      </c>
      <c r="M108">
        <f t="shared" si="53"/>
        <v>2114776.6540509299</v>
      </c>
      <c r="N108">
        <f t="shared" si="13"/>
        <v>302110</v>
      </c>
      <c r="O108" s="16">
        <f t="shared" si="47"/>
        <v>6.6540509300000004</v>
      </c>
      <c r="P108" s="2">
        <f t="shared" si="15"/>
        <v>1</v>
      </c>
      <c r="Q108" s="2">
        <f t="shared" si="48"/>
        <v>0</v>
      </c>
      <c r="R108" s="2">
        <f t="shared" si="17"/>
        <v>0</v>
      </c>
      <c r="S108" s="2">
        <f t="shared" si="49"/>
        <v>1</v>
      </c>
      <c r="T108" s="2">
        <f t="shared" si="50"/>
        <v>7</v>
      </c>
      <c r="U108" s="1" t="str">
        <f t="shared" si="29"/>
        <v>ז</v>
      </c>
    </row>
    <row r="109" spans="1:21" ht="13.8">
      <c r="A109" s="1" t="s">
        <v>53</v>
      </c>
      <c r="B109">
        <v>57</v>
      </c>
      <c r="F109">
        <v>5792</v>
      </c>
      <c r="G109">
        <f t="shared" ref="G109:G122" si="54">IF(F109/19-INT(F109/19)=0,F109/19-1,INT(F109/19))</f>
        <v>304</v>
      </c>
      <c r="H109" s="2">
        <f t="shared" si="42"/>
        <v>15</v>
      </c>
      <c r="I109" t="b">
        <f t="shared" ref="I109:I122" si="55">OR((H109+1)=3,(H109+1)=6,(H109+1)=8,(H109+1)=11,(H109+1)=14,(H109+1)=17,(H109+1)=19)</f>
        <v>0</v>
      </c>
      <c r="J109" t="b">
        <f t="shared" si="43"/>
        <v>0</v>
      </c>
      <c r="K109" s="15">
        <f t="shared" si="51"/>
        <v>5</v>
      </c>
      <c r="L109" s="2">
        <f t="shared" si="52"/>
        <v>10</v>
      </c>
      <c r="M109">
        <f t="shared" si="53"/>
        <v>2115131.0211805599</v>
      </c>
      <c r="N109">
        <f t="shared" ref="N109:N122" si="56">INT(M109/7)</f>
        <v>302161</v>
      </c>
      <c r="O109" s="16">
        <f t="shared" si="47"/>
        <v>4.0211805600000003</v>
      </c>
      <c r="P109" s="2">
        <f t="shared" ref="P109:P122" si="57">IF(INT(O109)=1,1,IF(INT(O109)=4,1,IF(INT(O109)=6,1,0)))</f>
        <v>1</v>
      </c>
      <c r="Q109" s="2">
        <f t="shared" si="48"/>
        <v>0</v>
      </c>
      <c r="R109" s="2">
        <f t="shared" ref="R109:R122" si="58">IF(I109=TRUE,0,IF(AND((3+9/24+204/(91080*24))&lt;O109,O109&lt;3.99),1,0))</f>
        <v>0</v>
      </c>
      <c r="S109" s="2">
        <f t="shared" si="49"/>
        <v>0</v>
      </c>
      <c r="T109" s="2">
        <f t="shared" si="50"/>
        <v>5</v>
      </c>
      <c r="U109" s="1" t="str">
        <f t="shared" si="29"/>
        <v>ה</v>
      </c>
    </row>
    <row r="110" spans="1:21" ht="13.8">
      <c r="A110" s="1" t="s">
        <v>47</v>
      </c>
      <c r="B110">
        <v>58</v>
      </c>
      <c r="F110">
        <v>5793</v>
      </c>
      <c r="G110">
        <f t="shared" si="54"/>
        <v>304</v>
      </c>
      <c r="H110" s="2">
        <f t="shared" si="42"/>
        <v>16</v>
      </c>
      <c r="I110" t="b">
        <f t="shared" si="55"/>
        <v>1</v>
      </c>
      <c r="J110" t="b">
        <f t="shared" si="43"/>
        <v>0</v>
      </c>
      <c r="K110" s="15">
        <f t="shared" si="51"/>
        <v>5</v>
      </c>
      <c r="L110" s="2">
        <f t="shared" si="52"/>
        <v>11</v>
      </c>
      <c r="M110">
        <f t="shared" si="53"/>
        <v>2115485.3883101898</v>
      </c>
      <c r="N110">
        <f t="shared" si="56"/>
        <v>302212</v>
      </c>
      <c r="O110" s="16">
        <f t="shared" si="47"/>
        <v>1.3883101900000001</v>
      </c>
      <c r="P110" s="2">
        <f t="shared" si="57"/>
        <v>1</v>
      </c>
      <c r="Q110" s="2">
        <f t="shared" si="48"/>
        <v>0</v>
      </c>
      <c r="R110" s="2">
        <f t="shared" si="58"/>
        <v>0</v>
      </c>
      <c r="S110" s="2">
        <f t="shared" si="49"/>
        <v>0</v>
      </c>
      <c r="T110" s="2">
        <f t="shared" si="50"/>
        <v>2</v>
      </c>
      <c r="U110" s="1" t="str">
        <f t="shared" si="29"/>
        <v>ב</v>
      </c>
    </row>
    <row r="111" spans="1:21" ht="13.8">
      <c r="A111" s="1" t="s">
        <v>48</v>
      </c>
      <c r="B111">
        <v>59</v>
      </c>
      <c r="F111">
        <v>5794</v>
      </c>
      <c r="G111">
        <f t="shared" si="54"/>
        <v>304</v>
      </c>
      <c r="H111" s="2">
        <f t="shared" si="42"/>
        <v>17</v>
      </c>
      <c r="I111" t="b">
        <f t="shared" si="55"/>
        <v>0</v>
      </c>
      <c r="J111" t="b">
        <f t="shared" si="43"/>
        <v>1</v>
      </c>
      <c r="K111" s="15">
        <f t="shared" si="51"/>
        <v>6</v>
      </c>
      <c r="L111" s="2">
        <f t="shared" si="52"/>
        <v>11</v>
      </c>
      <c r="M111">
        <f t="shared" si="53"/>
        <v>2115869.2860339498</v>
      </c>
      <c r="N111">
        <f t="shared" si="56"/>
        <v>302267</v>
      </c>
      <c r="O111" s="16">
        <f t="shared" si="47"/>
        <v>0.28603394999999998</v>
      </c>
      <c r="P111" s="2">
        <f t="shared" si="57"/>
        <v>0</v>
      </c>
      <c r="Q111" s="2">
        <f t="shared" si="48"/>
        <v>0</v>
      </c>
      <c r="R111" s="2">
        <f t="shared" si="58"/>
        <v>0</v>
      </c>
      <c r="S111" s="2">
        <f t="shared" si="49"/>
        <v>0</v>
      </c>
      <c r="T111" s="2">
        <f t="shared" si="50"/>
        <v>0</v>
      </c>
      <c r="U111" s="1" t="str">
        <f t="shared" si="29"/>
        <v>ז</v>
      </c>
    </row>
    <row r="112" spans="1:21" ht="13.8">
      <c r="A112" s="1" t="s">
        <v>49</v>
      </c>
      <c r="B112">
        <v>60</v>
      </c>
      <c r="F112">
        <v>5795</v>
      </c>
      <c r="G112">
        <f t="shared" si="54"/>
        <v>304</v>
      </c>
      <c r="H112" s="2">
        <f t="shared" si="42"/>
        <v>18</v>
      </c>
      <c r="I112" t="b">
        <f t="shared" si="55"/>
        <v>1</v>
      </c>
      <c r="J112" t="b">
        <f t="shared" si="43"/>
        <v>0</v>
      </c>
      <c r="K112" s="15">
        <f t="shared" si="51"/>
        <v>6</v>
      </c>
      <c r="L112" s="2">
        <f t="shared" si="52"/>
        <v>12</v>
      </c>
      <c r="M112">
        <f t="shared" si="53"/>
        <v>2116223.6531635802</v>
      </c>
      <c r="N112">
        <f t="shared" si="56"/>
        <v>302317</v>
      </c>
      <c r="O112" s="16">
        <f t="shared" si="47"/>
        <v>4.6531635800000002</v>
      </c>
      <c r="P112" s="2">
        <f t="shared" si="57"/>
        <v>1</v>
      </c>
      <c r="Q112" s="2">
        <f t="shared" si="48"/>
        <v>0</v>
      </c>
      <c r="R112" s="2">
        <f t="shared" si="58"/>
        <v>0</v>
      </c>
      <c r="S112" s="2">
        <f t="shared" si="49"/>
        <v>0</v>
      </c>
      <c r="T112" s="2">
        <f t="shared" si="50"/>
        <v>5</v>
      </c>
      <c r="U112" s="1" t="str">
        <f t="shared" si="29"/>
        <v>ה</v>
      </c>
    </row>
    <row r="113" spans="1:21" ht="13.8">
      <c r="A113" s="1" t="s">
        <v>50</v>
      </c>
      <c r="B113">
        <v>61</v>
      </c>
      <c r="F113">
        <v>5796</v>
      </c>
      <c r="G113">
        <f t="shared" si="54"/>
        <v>305</v>
      </c>
      <c r="H113" s="2">
        <f t="shared" si="42"/>
        <v>0</v>
      </c>
      <c r="I113" t="b">
        <f t="shared" si="55"/>
        <v>0</v>
      </c>
      <c r="J113" t="b">
        <f t="shared" si="43"/>
        <v>0</v>
      </c>
      <c r="K113" s="15">
        <f t="shared" si="51"/>
        <v>0</v>
      </c>
      <c r="L113" s="2">
        <f t="shared" si="52"/>
        <v>0</v>
      </c>
      <c r="M113">
        <f t="shared" si="53"/>
        <v>2116607.55088735</v>
      </c>
      <c r="N113">
        <f t="shared" si="56"/>
        <v>302372</v>
      </c>
      <c r="O113" s="16">
        <f t="shared" si="47"/>
        <v>3.55088735</v>
      </c>
      <c r="P113" s="2">
        <f t="shared" si="57"/>
        <v>0</v>
      </c>
      <c r="Q113" s="2">
        <f t="shared" si="48"/>
        <v>0</v>
      </c>
      <c r="R113" s="2">
        <f t="shared" si="58"/>
        <v>1</v>
      </c>
      <c r="S113" s="2">
        <f t="shared" si="49"/>
        <v>0</v>
      </c>
      <c r="T113" s="2">
        <f t="shared" si="50"/>
        <v>5</v>
      </c>
      <c r="U113" s="1" t="str">
        <f t="shared" si="29"/>
        <v>ה</v>
      </c>
    </row>
    <row r="114" spans="1:21" ht="13.8">
      <c r="A114" s="1" t="s">
        <v>51</v>
      </c>
      <c r="B114">
        <v>62</v>
      </c>
      <c r="F114">
        <v>5797</v>
      </c>
      <c r="G114">
        <f t="shared" si="54"/>
        <v>305</v>
      </c>
      <c r="H114" s="2">
        <f t="shared" si="42"/>
        <v>1</v>
      </c>
      <c r="I114" t="b">
        <f t="shared" si="55"/>
        <v>0</v>
      </c>
      <c r="J114" t="b">
        <f t="shared" si="43"/>
        <v>0</v>
      </c>
      <c r="K114" s="15">
        <f t="shared" si="51"/>
        <v>0</v>
      </c>
      <c r="L114" s="2">
        <f t="shared" si="52"/>
        <v>1</v>
      </c>
      <c r="M114">
        <f t="shared" si="53"/>
        <v>2116961.9180169799</v>
      </c>
      <c r="N114">
        <f t="shared" si="56"/>
        <v>302423</v>
      </c>
      <c r="O114" s="16">
        <f t="shared" si="47"/>
        <v>0.91801697999999998</v>
      </c>
      <c r="P114" s="2">
        <f t="shared" si="57"/>
        <v>0</v>
      </c>
      <c r="Q114" s="2">
        <f t="shared" si="48"/>
        <v>1</v>
      </c>
      <c r="R114" s="2">
        <f t="shared" si="58"/>
        <v>0</v>
      </c>
      <c r="S114" s="2">
        <f t="shared" si="49"/>
        <v>0</v>
      </c>
      <c r="T114" s="2">
        <f t="shared" si="50"/>
        <v>2</v>
      </c>
      <c r="U114" s="1" t="str">
        <f t="shared" si="29"/>
        <v>ב</v>
      </c>
    </row>
    <row r="115" spans="1:21" ht="13.8">
      <c r="A115" s="1" t="s">
        <v>52</v>
      </c>
      <c r="B115">
        <v>63</v>
      </c>
      <c r="F115">
        <v>5798</v>
      </c>
      <c r="G115">
        <f t="shared" si="54"/>
        <v>305</v>
      </c>
      <c r="H115" s="2">
        <f t="shared" si="42"/>
        <v>2</v>
      </c>
      <c r="I115" t="b">
        <f t="shared" si="55"/>
        <v>1</v>
      </c>
      <c r="J115" t="b">
        <f t="shared" si="43"/>
        <v>0</v>
      </c>
      <c r="K115" s="15">
        <f t="shared" si="51"/>
        <v>0</v>
      </c>
      <c r="L115" s="2">
        <f t="shared" si="52"/>
        <v>2</v>
      </c>
      <c r="M115">
        <f t="shared" si="53"/>
        <v>2117316.2851466001</v>
      </c>
      <c r="N115">
        <f t="shared" si="56"/>
        <v>302473</v>
      </c>
      <c r="O115" s="16">
        <f t="shared" si="47"/>
        <v>5.2851466</v>
      </c>
      <c r="P115" s="2">
        <f t="shared" si="57"/>
        <v>0</v>
      </c>
      <c r="Q115" s="2">
        <f t="shared" si="48"/>
        <v>0</v>
      </c>
      <c r="R115" s="2">
        <f t="shared" si="58"/>
        <v>0</v>
      </c>
      <c r="S115" s="2">
        <f t="shared" si="49"/>
        <v>0</v>
      </c>
      <c r="T115" s="2">
        <f t="shared" si="50"/>
        <v>5</v>
      </c>
      <c r="U115" s="1" t="str">
        <f t="shared" si="29"/>
        <v>ה</v>
      </c>
    </row>
    <row r="116" spans="1:21" ht="13.8">
      <c r="A116" s="1" t="s">
        <v>53</v>
      </c>
      <c r="B116">
        <v>64</v>
      </c>
      <c r="F116">
        <v>5799</v>
      </c>
      <c r="G116">
        <f t="shared" si="54"/>
        <v>305</v>
      </c>
      <c r="H116" s="2">
        <f t="shared" si="42"/>
        <v>3</v>
      </c>
      <c r="I116" t="b">
        <f t="shared" si="55"/>
        <v>0</v>
      </c>
      <c r="J116" t="b">
        <f t="shared" si="43"/>
        <v>1</v>
      </c>
      <c r="K116" s="15">
        <f t="shared" si="51"/>
        <v>1</v>
      </c>
      <c r="L116" s="2">
        <f t="shared" si="52"/>
        <v>2</v>
      </c>
      <c r="M116">
        <f t="shared" si="53"/>
        <v>2117700.1828703699</v>
      </c>
      <c r="N116">
        <f t="shared" si="56"/>
        <v>302528</v>
      </c>
      <c r="O116" s="16">
        <f t="shared" si="47"/>
        <v>4.1828703699999998</v>
      </c>
      <c r="P116" s="2">
        <f t="shared" si="57"/>
        <v>1</v>
      </c>
      <c r="Q116" s="2">
        <f t="shared" si="48"/>
        <v>0</v>
      </c>
      <c r="R116" s="2">
        <f t="shared" si="58"/>
        <v>0</v>
      </c>
      <c r="S116" s="2">
        <f t="shared" si="49"/>
        <v>1</v>
      </c>
      <c r="T116" s="2">
        <f t="shared" si="50"/>
        <v>5</v>
      </c>
      <c r="U116" s="1" t="str">
        <f t="shared" si="29"/>
        <v>ה</v>
      </c>
    </row>
    <row r="117" spans="1:21" ht="13.8">
      <c r="A117" s="1" t="s">
        <v>47</v>
      </c>
      <c r="B117">
        <v>65</v>
      </c>
      <c r="F117">
        <v>5800</v>
      </c>
      <c r="G117">
        <f t="shared" si="54"/>
        <v>305</v>
      </c>
      <c r="H117" s="2">
        <f t="shared" si="42"/>
        <v>4</v>
      </c>
      <c r="I117" t="b">
        <f t="shared" si="55"/>
        <v>0</v>
      </c>
      <c r="J117" t="b">
        <f t="shared" si="43"/>
        <v>0</v>
      </c>
      <c r="K117" s="15">
        <f t="shared" si="51"/>
        <v>1</v>
      </c>
      <c r="L117" s="2">
        <f t="shared" si="52"/>
        <v>3</v>
      </c>
      <c r="M117">
        <f t="shared" si="53"/>
        <v>2118054.5499999998</v>
      </c>
      <c r="N117">
        <f t="shared" si="56"/>
        <v>302579</v>
      </c>
      <c r="O117" s="16">
        <f t="shared" si="47"/>
        <v>1.55</v>
      </c>
      <c r="P117" s="2">
        <f t="shared" si="57"/>
        <v>1</v>
      </c>
      <c r="Q117" s="2">
        <f t="shared" si="48"/>
        <v>0</v>
      </c>
      <c r="R117" s="2">
        <f t="shared" si="58"/>
        <v>0</v>
      </c>
      <c r="S117" s="2">
        <f t="shared" si="49"/>
        <v>0</v>
      </c>
      <c r="T117" s="2">
        <f t="shared" si="50"/>
        <v>2</v>
      </c>
      <c r="U117" s="1" t="str">
        <f t="shared" si="29"/>
        <v>ב</v>
      </c>
    </row>
    <row r="118" spans="1:21" ht="13.8">
      <c r="A118" s="1" t="s">
        <v>48</v>
      </c>
      <c r="B118">
        <v>66</v>
      </c>
      <c r="F118">
        <v>5801</v>
      </c>
      <c r="G118">
        <f t="shared" si="54"/>
        <v>305</v>
      </c>
      <c r="H118" s="2">
        <f t="shared" si="42"/>
        <v>5</v>
      </c>
      <c r="I118" t="b">
        <f t="shared" si="55"/>
        <v>1</v>
      </c>
      <c r="J118" t="b">
        <f t="shared" si="43"/>
        <v>0</v>
      </c>
      <c r="K118" s="15">
        <f t="shared" si="51"/>
        <v>1</v>
      </c>
      <c r="L118" s="2">
        <f t="shared" si="52"/>
        <v>4</v>
      </c>
      <c r="M118">
        <f t="shared" si="53"/>
        <v>2118408.9171296302</v>
      </c>
      <c r="N118">
        <f t="shared" si="56"/>
        <v>302629</v>
      </c>
      <c r="O118" s="16">
        <f t="shared" si="47"/>
        <v>5.9171296299999998</v>
      </c>
      <c r="P118" s="2">
        <f t="shared" si="57"/>
        <v>0</v>
      </c>
      <c r="Q118" s="2">
        <f t="shared" si="48"/>
        <v>1</v>
      </c>
      <c r="R118" s="2">
        <f t="shared" si="58"/>
        <v>0</v>
      </c>
      <c r="S118" s="2">
        <f t="shared" si="49"/>
        <v>0</v>
      </c>
      <c r="T118" s="2">
        <f t="shared" si="50"/>
        <v>7</v>
      </c>
      <c r="U118" s="1" t="str">
        <f t="shared" ref="U118:U122" si="59">IF(T118=7,"ז",IF(T118=6,"ו",IF(T118=5,"ה",IF(T118=4,"ד",IF(T118=3,"ג",IF(T118=2,"ב","ז"))))))</f>
        <v>ז</v>
      </c>
    </row>
    <row r="119" spans="1:21" ht="13.8">
      <c r="A119" s="1" t="s">
        <v>49</v>
      </c>
      <c r="B119">
        <v>67</v>
      </c>
      <c r="F119">
        <v>5802</v>
      </c>
      <c r="G119">
        <f t="shared" si="54"/>
        <v>305</v>
      </c>
      <c r="H119" s="2">
        <f t="shared" si="42"/>
        <v>6</v>
      </c>
      <c r="I119" t="b">
        <f t="shared" si="55"/>
        <v>0</v>
      </c>
      <c r="J119" t="b">
        <f t="shared" si="43"/>
        <v>1</v>
      </c>
      <c r="K119" s="15">
        <f t="shared" si="51"/>
        <v>2</v>
      </c>
      <c r="L119" s="2">
        <f t="shared" si="52"/>
        <v>4</v>
      </c>
      <c r="M119">
        <f t="shared" si="53"/>
        <v>2118792.8148533902</v>
      </c>
      <c r="N119">
        <f t="shared" si="56"/>
        <v>302684</v>
      </c>
      <c r="O119" s="16">
        <f t="shared" si="47"/>
        <v>4.8148533899999997</v>
      </c>
      <c r="P119" s="2">
        <f t="shared" si="57"/>
        <v>1</v>
      </c>
      <c r="Q119" s="2">
        <f t="shared" si="48"/>
        <v>1</v>
      </c>
      <c r="R119" s="2">
        <f t="shared" si="58"/>
        <v>0</v>
      </c>
      <c r="S119" s="2">
        <f t="shared" si="49"/>
        <v>1</v>
      </c>
      <c r="T119" s="2">
        <f t="shared" si="50"/>
        <v>5</v>
      </c>
      <c r="U119" s="1" t="str">
        <f t="shared" si="59"/>
        <v>ה</v>
      </c>
    </row>
    <row r="120" spans="1:21" ht="13.8">
      <c r="A120" s="1" t="s">
        <v>50</v>
      </c>
      <c r="B120">
        <v>68</v>
      </c>
      <c r="F120">
        <v>5803</v>
      </c>
      <c r="G120">
        <f t="shared" si="54"/>
        <v>305</v>
      </c>
      <c r="H120" s="2">
        <f t="shared" si="42"/>
        <v>7</v>
      </c>
      <c r="I120" t="b">
        <f t="shared" si="55"/>
        <v>1</v>
      </c>
      <c r="J120" t="b">
        <f t="shared" si="43"/>
        <v>0</v>
      </c>
      <c r="K120" s="15">
        <f t="shared" si="51"/>
        <v>2</v>
      </c>
      <c r="L120" s="2">
        <f t="shared" si="52"/>
        <v>5</v>
      </c>
      <c r="M120">
        <f t="shared" si="53"/>
        <v>2119147.1819830202</v>
      </c>
      <c r="N120">
        <f t="shared" si="56"/>
        <v>302735</v>
      </c>
      <c r="O120" s="16">
        <f t="shared" si="47"/>
        <v>2.1819830200000001</v>
      </c>
      <c r="P120" s="2">
        <f t="shared" si="57"/>
        <v>0</v>
      </c>
      <c r="Q120" s="2">
        <f t="shared" si="48"/>
        <v>0</v>
      </c>
      <c r="R120" s="2">
        <f t="shared" si="58"/>
        <v>0</v>
      </c>
      <c r="S120" s="2">
        <f t="shared" si="49"/>
        <v>0</v>
      </c>
      <c r="T120" s="2">
        <f t="shared" si="50"/>
        <v>2</v>
      </c>
      <c r="U120" s="1" t="str">
        <f t="shared" si="59"/>
        <v>ב</v>
      </c>
    </row>
    <row r="121" spans="1:21" ht="13.8">
      <c r="A121" s="1" t="s">
        <v>51</v>
      </c>
      <c r="B121">
        <v>69</v>
      </c>
      <c r="F121">
        <v>5804</v>
      </c>
      <c r="G121">
        <f t="shared" si="54"/>
        <v>305</v>
      </c>
      <c r="H121" s="2">
        <f t="shared" si="42"/>
        <v>8</v>
      </c>
      <c r="I121" t="b">
        <f t="shared" si="55"/>
        <v>0</v>
      </c>
      <c r="J121" t="b">
        <f t="shared" si="43"/>
        <v>1</v>
      </c>
      <c r="K121" s="15">
        <f t="shared" si="51"/>
        <v>3</v>
      </c>
      <c r="L121" s="2">
        <f t="shared" si="52"/>
        <v>5</v>
      </c>
      <c r="M121">
        <f t="shared" si="53"/>
        <v>2119531.0797067899</v>
      </c>
      <c r="N121">
        <f t="shared" si="56"/>
        <v>302790</v>
      </c>
      <c r="O121" s="16">
        <f t="shared" si="47"/>
        <v>1.0797067899999999</v>
      </c>
      <c r="P121" s="2">
        <f t="shared" si="57"/>
        <v>1</v>
      </c>
      <c r="Q121" s="2">
        <f t="shared" si="48"/>
        <v>0</v>
      </c>
      <c r="R121" s="2">
        <f t="shared" si="58"/>
        <v>0</v>
      </c>
      <c r="S121" s="2">
        <f t="shared" si="49"/>
        <v>0</v>
      </c>
      <c r="T121" s="2">
        <f t="shared" si="50"/>
        <v>2</v>
      </c>
      <c r="U121" s="1" t="str">
        <f t="shared" si="59"/>
        <v>ב</v>
      </c>
    </row>
    <row r="122" spans="1:21" ht="13.8">
      <c r="A122" s="1" t="s">
        <v>52</v>
      </c>
      <c r="B122">
        <v>70</v>
      </c>
      <c r="F122">
        <v>5805</v>
      </c>
      <c r="G122">
        <f t="shared" si="54"/>
        <v>305</v>
      </c>
      <c r="H122" s="2">
        <f t="shared" si="42"/>
        <v>9</v>
      </c>
      <c r="I122" t="b">
        <f t="shared" si="55"/>
        <v>0</v>
      </c>
      <c r="J122" t="b">
        <f t="shared" si="43"/>
        <v>0</v>
      </c>
      <c r="K122" s="15">
        <f>IF(H122=19,7,IF(H122=18,6,IF(H122=17,6,IF(H122=16,5,IF(H122=15,5,IF(H122=14,5,IF(H122=13,4,IF(H122=12,4,IF(H122=11,4,IF(H122=10,3,IF(H122=9,3,IF(H122=8,3,IF(H122=7,2,IF(H122=6,2,IF(H122=5,1,IF(H122=4,1,IF(H122=3,1,IF(H122=2,0,IF(H122=1,0,IF(H122=0,0,0))))))))))))))))))))</f>
        <v>3</v>
      </c>
      <c r="L122" s="2">
        <f>+H122-K122</f>
        <v>6</v>
      </c>
      <c r="M122">
        <f>2+5/24+204/(1080*24)+((29+12/24+793/(24*1080))*(235*G122+K122*13+L122*12))</f>
        <v>2119885.4468364199</v>
      </c>
      <c r="N122">
        <f t="shared" si="56"/>
        <v>302840</v>
      </c>
      <c r="O122" s="16">
        <f t="shared" si="47"/>
        <v>5.4468364200000003</v>
      </c>
      <c r="P122" s="2">
        <f t="shared" si="57"/>
        <v>0</v>
      </c>
      <c r="Q122" s="2">
        <f t="shared" si="48"/>
        <v>0</v>
      </c>
      <c r="R122" s="2">
        <f t="shared" si="58"/>
        <v>0</v>
      </c>
      <c r="S122" s="2">
        <f t="shared" si="49"/>
        <v>0</v>
      </c>
      <c r="T122" s="2">
        <f t="shared" si="50"/>
        <v>5</v>
      </c>
      <c r="U122" s="1" t="str">
        <f t="shared" si="59"/>
        <v>ה</v>
      </c>
    </row>
    <row r="123" spans="1:21">
      <c r="A123" s="1" t="s">
        <v>53</v>
      </c>
      <c r="B123">
        <v>71</v>
      </c>
    </row>
    <row r="124" spans="1:21">
      <c r="A124" s="1" t="s">
        <v>47</v>
      </c>
      <c r="B124">
        <v>72</v>
      </c>
    </row>
    <row r="125" spans="1:21">
      <c r="A125" s="1" t="s">
        <v>48</v>
      </c>
      <c r="B125">
        <v>73</v>
      </c>
    </row>
    <row r="126" spans="1:21">
      <c r="A126" s="1" t="s">
        <v>49</v>
      </c>
      <c r="B126">
        <v>74</v>
      </c>
    </row>
    <row r="127" spans="1:21">
      <c r="A127" s="1" t="s">
        <v>50</v>
      </c>
      <c r="B127">
        <v>75</v>
      </c>
    </row>
    <row r="128" spans="1:21">
      <c r="A128" s="1" t="s">
        <v>51</v>
      </c>
      <c r="B128">
        <v>76</v>
      </c>
    </row>
    <row r="129" spans="1:2">
      <c r="A129" s="1" t="s">
        <v>52</v>
      </c>
      <c r="B129">
        <v>77</v>
      </c>
    </row>
    <row r="130" spans="1:2">
      <c r="A130" s="1" t="s">
        <v>53</v>
      </c>
      <c r="B130">
        <v>78</v>
      </c>
    </row>
    <row r="131" spans="1:2">
      <c r="A131" s="1" t="s">
        <v>47</v>
      </c>
      <c r="B131">
        <v>79</v>
      </c>
    </row>
    <row r="132" spans="1:2">
      <c r="A132" s="1" t="s">
        <v>48</v>
      </c>
      <c r="B132">
        <v>80</v>
      </c>
    </row>
    <row r="133" spans="1:2">
      <c r="A133" s="1" t="s">
        <v>49</v>
      </c>
      <c r="B133">
        <v>81</v>
      </c>
    </row>
    <row r="134" spans="1:2">
      <c r="A134" s="1" t="s">
        <v>50</v>
      </c>
      <c r="B134">
        <v>82</v>
      </c>
    </row>
    <row r="135" spans="1:2">
      <c r="A135" s="1" t="s">
        <v>51</v>
      </c>
      <c r="B135">
        <v>83</v>
      </c>
    </row>
    <row r="136" spans="1:2">
      <c r="A136" s="1" t="s">
        <v>52</v>
      </c>
      <c r="B136">
        <v>84</v>
      </c>
    </row>
    <row r="137" spans="1:2">
      <c r="A137" s="1" t="s">
        <v>53</v>
      </c>
      <c r="B137">
        <v>85</v>
      </c>
    </row>
    <row r="138" spans="1:2">
      <c r="A138" s="1" t="s">
        <v>47</v>
      </c>
      <c r="B138">
        <v>86</v>
      </c>
    </row>
    <row r="139" spans="1:2">
      <c r="A139" s="1" t="s">
        <v>48</v>
      </c>
      <c r="B139">
        <v>87</v>
      </c>
    </row>
    <row r="140" spans="1:2">
      <c r="A140" s="1" t="s">
        <v>49</v>
      </c>
      <c r="B140">
        <v>88</v>
      </c>
    </row>
    <row r="141" spans="1:2">
      <c r="A141" s="1" t="s">
        <v>50</v>
      </c>
      <c r="B141">
        <v>89</v>
      </c>
    </row>
    <row r="142" spans="1:2">
      <c r="A142" s="1" t="s">
        <v>51</v>
      </c>
      <c r="B142">
        <v>90</v>
      </c>
    </row>
    <row r="143" spans="1:2">
      <c r="A143" s="1" t="s">
        <v>52</v>
      </c>
      <c r="B143">
        <v>91</v>
      </c>
    </row>
    <row r="144" spans="1:2">
      <c r="A144" s="1" t="s">
        <v>53</v>
      </c>
      <c r="B144">
        <v>92</v>
      </c>
    </row>
    <row r="145" spans="1:2">
      <c r="A145" s="1" t="s">
        <v>47</v>
      </c>
      <c r="B145">
        <v>93</v>
      </c>
    </row>
    <row r="146" spans="1:2">
      <c r="A146" s="1" t="s">
        <v>48</v>
      </c>
      <c r="B146">
        <v>94</v>
      </c>
    </row>
    <row r="147" spans="1:2">
      <c r="A147" s="1" t="s">
        <v>49</v>
      </c>
      <c r="B147">
        <v>95</v>
      </c>
    </row>
    <row r="148" spans="1:2">
      <c r="A148" s="1" t="s">
        <v>50</v>
      </c>
      <c r="B148">
        <v>96</v>
      </c>
    </row>
    <row r="149" spans="1:2">
      <c r="A149" s="1" t="s">
        <v>51</v>
      </c>
      <c r="B149">
        <v>97</v>
      </c>
    </row>
    <row r="150" spans="1:2">
      <c r="A150" s="1" t="s">
        <v>52</v>
      </c>
      <c r="B150">
        <v>98</v>
      </c>
    </row>
    <row r="151" spans="1:2">
      <c r="A151" s="1" t="s">
        <v>53</v>
      </c>
      <c r="B151">
        <v>99</v>
      </c>
    </row>
    <row r="152" spans="1:2">
      <c r="A152" s="1" t="s">
        <v>47</v>
      </c>
      <c r="B152">
        <v>100</v>
      </c>
    </row>
    <row r="153" spans="1:2">
      <c r="A153" s="1" t="s">
        <v>48</v>
      </c>
      <c r="B153">
        <v>101</v>
      </c>
    </row>
    <row r="154" spans="1:2">
      <c r="A154" s="1" t="s">
        <v>49</v>
      </c>
      <c r="B154">
        <v>102</v>
      </c>
    </row>
    <row r="155" spans="1:2">
      <c r="A155" s="1" t="s">
        <v>50</v>
      </c>
      <c r="B155">
        <v>103</v>
      </c>
    </row>
    <row r="156" spans="1:2">
      <c r="A156" s="1" t="s">
        <v>51</v>
      </c>
      <c r="B156">
        <v>104</v>
      </c>
    </row>
    <row r="157" spans="1:2">
      <c r="A157" s="1" t="s">
        <v>52</v>
      </c>
      <c r="B157">
        <v>105</v>
      </c>
    </row>
    <row r="158" spans="1:2">
      <c r="A158" s="1" t="s">
        <v>53</v>
      </c>
      <c r="B158">
        <v>106</v>
      </c>
    </row>
    <row r="159" spans="1:2">
      <c r="A159" s="1" t="s">
        <v>47</v>
      </c>
      <c r="B159">
        <v>107</v>
      </c>
    </row>
    <row r="160" spans="1:2">
      <c r="A160" s="1" t="s">
        <v>48</v>
      </c>
      <c r="B160">
        <v>108</v>
      </c>
    </row>
    <row r="161" spans="1:2">
      <c r="A161" s="1" t="s">
        <v>49</v>
      </c>
      <c r="B161">
        <v>109</v>
      </c>
    </row>
    <row r="162" spans="1:2">
      <c r="A162" s="1" t="s">
        <v>50</v>
      </c>
      <c r="B162">
        <v>110</v>
      </c>
    </row>
    <row r="163" spans="1:2">
      <c r="A163" s="1" t="s">
        <v>51</v>
      </c>
      <c r="B163">
        <v>111</v>
      </c>
    </row>
    <row r="164" spans="1:2">
      <c r="A164" s="1" t="s">
        <v>52</v>
      </c>
      <c r="B164">
        <v>112</v>
      </c>
    </row>
    <row r="165" spans="1:2">
      <c r="A165" s="1" t="s">
        <v>53</v>
      </c>
      <c r="B165">
        <v>113</v>
      </c>
    </row>
    <row r="166" spans="1:2">
      <c r="A166" s="1" t="s">
        <v>47</v>
      </c>
      <c r="B166">
        <v>114</v>
      </c>
    </row>
    <row r="167" spans="1:2">
      <c r="A167" s="1" t="s">
        <v>48</v>
      </c>
      <c r="B167">
        <v>115</v>
      </c>
    </row>
    <row r="168" spans="1:2">
      <c r="A168" s="1" t="s">
        <v>49</v>
      </c>
      <c r="B168">
        <v>116</v>
      </c>
    </row>
    <row r="169" spans="1:2">
      <c r="A169" s="1" t="s">
        <v>50</v>
      </c>
      <c r="B169">
        <v>117</v>
      </c>
    </row>
    <row r="170" spans="1:2">
      <c r="A170" s="1" t="s">
        <v>51</v>
      </c>
      <c r="B170">
        <v>118</v>
      </c>
    </row>
    <row r="171" spans="1:2">
      <c r="A171" s="1" t="s">
        <v>52</v>
      </c>
      <c r="B171">
        <v>119</v>
      </c>
    </row>
    <row r="172" spans="1:2">
      <c r="A172" s="1" t="s">
        <v>53</v>
      </c>
      <c r="B172">
        <v>120</v>
      </c>
    </row>
    <row r="173" spans="1:2">
      <c r="A173" s="1" t="s">
        <v>47</v>
      </c>
      <c r="B173">
        <v>121</v>
      </c>
    </row>
    <row r="174" spans="1:2">
      <c r="A174" s="1" t="s">
        <v>48</v>
      </c>
      <c r="B174">
        <v>122</v>
      </c>
    </row>
    <row r="175" spans="1:2">
      <c r="A175" s="1" t="s">
        <v>49</v>
      </c>
      <c r="B175">
        <v>123</v>
      </c>
    </row>
    <row r="176" spans="1:2">
      <c r="A176" s="1" t="s">
        <v>50</v>
      </c>
      <c r="B176">
        <v>124</v>
      </c>
    </row>
    <row r="177" spans="1:2">
      <c r="A177" s="1" t="s">
        <v>51</v>
      </c>
      <c r="B177">
        <v>125</v>
      </c>
    </row>
    <row r="178" spans="1:2">
      <c r="A178" s="1" t="s">
        <v>52</v>
      </c>
      <c r="B178">
        <v>126</v>
      </c>
    </row>
    <row r="179" spans="1:2">
      <c r="A179" s="1" t="s">
        <v>53</v>
      </c>
      <c r="B179">
        <v>127</v>
      </c>
    </row>
    <row r="180" spans="1:2">
      <c r="A180" s="1" t="s">
        <v>47</v>
      </c>
      <c r="B180">
        <v>128</v>
      </c>
    </row>
    <row r="181" spans="1:2">
      <c r="A181" s="1" t="s">
        <v>48</v>
      </c>
      <c r="B181">
        <v>129</v>
      </c>
    </row>
    <row r="182" spans="1:2">
      <c r="A182" s="1" t="s">
        <v>49</v>
      </c>
      <c r="B182">
        <v>130</v>
      </c>
    </row>
    <row r="183" spans="1:2">
      <c r="A183" s="1" t="s">
        <v>50</v>
      </c>
      <c r="B183">
        <v>131</v>
      </c>
    </row>
    <row r="184" spans="1:2">
      <c r="A184" s="1" t="s">
        <v>51</v>
      </c>
      <c r="B184">
        <v>132</v>
      </c>
    </row>
    <row r="185" spans="1:2">
      <c r="A185" s="1" t="s">
        <v>52</v>
      </c>
      <c r="B185">
        <v>133</v>
      </c>
    </row>
    <row r="186" spans="1:2">
      <c r="A186" s="1" t="s">
        <v>53</v>
      </c>
      <c r="B186">
        <v>134</v>
      </c>
    </row>
    <row r="187" spans="1:2">
      <c r="A187" s="1" t="s">
        <v>47</v>
      </c>
      <c r="B187">
        <v>135</v>
      </c>
    </row>
    <row r="188" spans="1:2">
      <c r="A188" s="1" t="s">
        <v>48</v>
      </c>
      <c r="B188">
        <v>136</v>
      </c>
    </row>
    <row r="189" spans="1:2">
      <c r="A189" s="1" t="s">
        <v>49</v>
      </c>
      <c r="B189">
        <v>137</v>
      </c>
    </row>
    <row r="190" spans="1:2">
      <c r="A190" s="1" t="s">
        <v>50</v>
      </c>
      <c r="B190">
        <v>138</v>
      </c>
    </row>
    <row r="191" spans="1:2">
      <c r="A191" s="1" t="s">
        <v>51</v>
      </c>
      <c r="B191">
        <v>139</v>
      </c>
    </row>
    <row r="192" spans="1:2">
      <c r="A192" s="1" t="s">
        <v>52</v>
      </c>
      <c r="B192">
        <v>140</v>
      </c>
    </row>
    <row r="193" spans="1:2">
      <c r="A193" s="1" t="s">
        <v>53</v>
      </c>
      <c r="B193">
        <v>141</v>
      </c>
    </row>
    <row r="194" spans="1:2">
      <c r="A194" s="1" t="s">
        <v>47</v>
      </c>
      <c r="B194">
        <v>142</v>
      </c>
    </row>
    <row r="195" spans="1:2">
      <c r="A195" s="1" t="s">
        <v>48</v>
      </c>
      <c r="B195">
        <v>143</v>
      </c>
    </row>
    <row r="196" spans="1:2">
      <c r="A196" s="1" t="s">
        <v>49</v>
      </c>
      <c r="B196">
        <v>144</v>
      </c>
    </row>
    <row r="197" spans="1:2">
      <c r="A197" s="1" t="s">
        <v>50</v>
      </c>
      <c r="B197">
        <v>145</v>
      </c>
    </row>
    <row r="198" spans="1:2">
      <c r="A198" s="1" t="s">
        <v>51</v>
      </c>
      <c r="B198">
        <v>146</v>
      </c>
    </row>
    <row r="199" spans="1:2">
      <c r="A199" s="1" t="s">
        <v>52</v>
      </c>
      <c r="B199">
        <v>147</v>
      </c>
    </row>
    <row r="200" spans="1:2">
      <c r="A200" s="1" t="s">
        <v>53</v>
      </c>
      <c r="B200">
        <v>148</v>
      </c>
    </row>
    <row r="201" spans="1:2">
      <c r="A201" s="1" t="s">
        <v>47</v>
      </c>
      <c r="B201">
        <v>149</v>
      </c>
    </row>
    <row r="202" spans="1:2">
      <c r="A202" s="1" t="s">
        <v>48</v>
      </c>
      <c r="B202">
        <v>150</v>
      </c>
    </row>
    <row r="203" spans="1:2">
      <c r="A203" s="1" t="s">
        <v>49</v>
      </c>
      <c r="B203">
        <v>151</v>
      </c>
    </row>
    <row r="204" spans="1:2">
      <c r="A204" s="1" t="s">
        <v>50</v>
      </c>
      <c r="B204">
        <v>152</v>
      </c>
    </row>
    <row r="205" spans="1:2">
      <c r="A205" s="1" t="s">
        <v>51</v>
      </c>
      <c r="B205">
        <v>153</v>
      </c>
    </row>
    <row r="206" spans="1:2">
      <c r="A206" s="1" t="s">
        <v>52</v>
      </c>
      <c r="B206">
        <v>154</v>
      </c>
    </row>
    <row r="207" spans="1:2">
      <c r="A207" s="1" t="s">
        <v>53</v>
      </c>
      <c r="B207">
        <v>155</v>
      </c>
    </row>
    <row r="208" spans="1:2">
      <c r="A208" s="1" t="s">
        <v>47</v>
      </c>
      <c r="B208">
        <v>156</v>
      </c>
    </row>
    <row r="209" spans="1:2">
      <c r="A209" s="1" t="s">
        <v>48</v>
      </c>
      <c r="B209">
        <v>157</v>
      </c>
    </row>
    <row r="210" spans="1:2">
      <c r="A210" s="1" t="s">
        <v>49</v>
      </c>
      <c r="B210">
        <v>158</v>
      </c>
    </row>
    <row r="211" spans="1:2">
      <c r="A211" s="1" t="s">
        <v>50</v>
      </c>
      <c r="B211">
        <v>159</v>
      </c>
    </row>
    <row r="212" spans="1:2">
      <c r="A212" s="1" t="s">
        <v>51</v>
      </c>
      <c r="B212">
        <v>160</v>
      </c>
    </row>
    <row r="213" spans="1:2">
      <c r="A213" s="1" t="s">
        <v>52</v>
      </c>
      <c r="B213">
        <v>161</v>
      </c>
    </row>
    <row r="214" spans="1:2">
      <c r="A214" s="1" t="s">
        <v>53</v>
      </c>
      <c r="B214">
        <v>162</v>
      </c>
    </row>
    <row r="215" spans="1:2">
      <c r="A215" s="1" t="s">
        <v>47</v>
      </c>
      <c r="B215">
        <v>163</v>
      </c>
    </row>
    <row r="216" spans="1:2">
      <c r="A216" s="1" t="s">
        <v>48</v>
      </c>
      <c r="B216">
        <v>164</v>
      </c>
    </row>
    <row r="217" spans="1:2">
      <c r="A217" s="1" t="s">
        <v>49</v>
      </c>
      <c r="B217">
        <v>165</v>
      </c>
    </row>
    <row r="218" spans="1:2">
      <c r="A218" s="1" t="s">
        <v>50</v>
      </c>
      <c r="B218">
        <v>166</v>
      </c>
    </row>
    <row r="219" spans="1:2">
      <c r="A219" s="1" t="s">
        <v>51</v>
      </c>
      <c r="B219">
        <v>167</v>
      </c>
    </row>
    <row r="220" spans="1:2">
      <c r="A220" s="1" t="s">
        <v>52</v>
      </c>
      <c r="B220">
        <v>168</v>
      </c>
    </row>
    <row r="221" spans="1:2">
      <c r="A221" s="1" t="s">
        <v>53</v>
      </c>
      <c r="B221">
        <v>169</v>
      </c>
    </row>
    <row r="222" spans="1:2">
      <c r="A222" s="1" t="s">
        <v>47</v>
      </c>
      <c r="B222">
        <v>170</v>
      </c>
    </row>
    <row r="223" spans="1:2">
      <c r="A223" s="1" t="s">
        <v>48</v>
      </c>
      <c r="B223">
        <v>171</v>
      </c>
    </row>
    <row r="224" spans="1:2">
      <c r="A224" s="1" t="s">
        <v>49</v>
      </c>
      <c r="B224">
        <v>172</v>
      </c>
    </row>
    <row r="225" spans="1:2">
      <c r="A225" s="1" t="s">
        <v>50</v>
      </c>
      <c r="B225">
        <v>173</v>
      </c>
    </row>
    <row r="226" spans="1:2">
      <c r="A226" s="1" t="s">
        <v>51</v>
      </c>
      <c r="B226">
        <v>174</v>
      </c>
    </row>
    <row r="227" spans="1:2">
      <c r="A227" s="1" t="s">
        <v>52</v>
      </c>
      <c r="B227">
        <v>175</v>
      </c>
    </row>
    <row r="228" spans="1:2">
      <c r="A228" s="1" t="s">
        <v>53</v>
      </c>
      <c r="B228">
        <v>176</v>
      </c>
    </row>
    <row r="229" spans="1:2">
      <c r="A229" s="1" t="s">
        <v>47</v>
      </c>
      <c r="B229">
        <v>177</v>
      </c>
    </row>
    <row r="230" spans="1:2">
      <c r="A230" s="1" t="s">
        <v>48</v>
      </c>
      <c r="B230">
        <v>178</v>
      </c>
    </row>
    <row r="231" spans="1:2">
      <c r="A231" s="1" t="s">
        <v>49</v>
      </c>
      <c r="B231">
        <v>179</v>
      </c>
    </row>
    <row r="232" spans="1:2">
      <c r="A232" s="1" t="s">
        <v>50</v>
      </c>
      <c r="B232">
        <v>180</v>
      </c>
    </row>
    <row r="233" spans="1:2">
      <c r="A233" s="1" t="s">
        <v>51</v>
      </c>
      <c r="B233">
        <v>181</v>
      </c>
    </row>
    <row r="234" spans="1:2">
      <c r="A234" s="1" t="s">
        <v>52</v>
      </c>
      <c r="B234">
        <v>182</v>
      </c>
    </row>
    <row r="235" spans="1:2">
      <c r="A235" s="1" t="s">
        <v>53</v>
      </c>
      <c r="B235">
        <v>183</v>
      </c>
    </row>
    <row r="236" spans="1:2">
      <c r="A236" s="1" t="s">
        <v>47</v>
      </c>
      <c r="B236">
        <v>184</v>
      </c>
    </row>
    <row r="237" spans="1:2">
      <c r="A237" s="1" t="s">
        <v>48</v>
      </c>
      <c r="B237">
        <v>185</v>
      </c>
    </row>
    <row r="238" spans="1:2">
      <c r="A238" s="1" t="s">
        <v>49</v>
      </c>
      <c r="B238">
        <v>186</v>
      </c>
    </row>
    <row r="239" spans="1:2">
      <c r="A239" s="1" t="s">
        <v>50</v>
      </c>
      <c r="B239">
        <v>187</v>
      </c>
    </row>
    <row r="240" spans="1:2">
      <c r="A240" s="1" t="s">
        <v>51</v>
      </c>
      <c r="B240">
        <v>188</v>
      </c>
    </row>
    <row r="241" spans="1:2">
      <c r="A241" s="1" t="s">
        <v>52</v>
      </c>
      <c r="B241">
        <v>189</v>
      </c>
    </row>
    <row r="242" spans="1:2">
      <c r="A242" s="1" t="s">
        <v>53</v>
      </c>
      <c r="B242">
        <v>190</v>
      </c>
    </row>
    <row r="243" spans="1:2">
      <c r="A243" s="1" t="s">
        <v>47</v>
      </c>
      <c r="B243">
        <v>191</v>
      </c>
    </row>
    <row r="244" spans="1:2">
      <c r="A244" s="1" t="s">
        <v>48</v>
      </c>
      <c r="B244">
        <v>192</v>
      </c>
    </row>
    <row r="245" spans="1:2">
      <c r="A245" s="1" t="s">
        <v>49</v>
      </c>
      <c r="B245">
        <v>193</v>
      </c>
    </row>
    <row r="246" spans="1:2">
      <c r="A246" s="1" t="s">
        <v>50</v>
      </c>
      <c r="B246">
        <v>194</v>
      </c>
    </row>
    <row r="247" spans="1:2">
      <c r="A247" s="1" t="s">
        <v>51</v>
      </c>
      <c r="B247">
        <v>195</v>
      </c>
    </row>
    <row r="248" spans="1:2">
      <c r="A248" s="1" t="s">
        <v>52</v>
      </c>
      <c r="B248">
        <v>196</v>
      </c>
    </row>
    <row r="249" spans="1:2">
      <c r="A249" s="1" t="s">
        <v>53</v>
      </c>
      <c r="B249">
        <v>197</v>
      </c>
    </row>
    <row r="250" spans="1:2">
      <c r="A250" s="1" t="s">
        <v>47</v>
      </c>
      <c r="B250">
        <v>198</v>
      </c>
    </row>
    <row r="251" spans="1:2">
      <c r="A251" s="1" t="s">
        <v>48</v>
      </c>
      <c r="B251">
        <v>199</v>
      </c>
    </row>
    <row r="252" spans="1:2">
      <c r="A252" s="1" t="s">
        <v>49</v>
      </c>
      <c r="B252">
        <v>200</v>
      </c>
    </row>
    <row r="253" spans="1:2">
      <c r="A253" s="1" t="s">
        <v>50</v>
      </c>
      <c r="B253">
        <v>201</v>
      </c>
    </row>
    <row r="254" spans="1:2">
      <c r="A254" s="1" t="s">
        <v>51</v>
      </c>
      <c r="B254">
        <v>202</v>
      </c>
    </row>
    <row r="255" spans="1:2">
      <c r="A255" s="1" t="s">
        <v>52</v>
      </c>
      <c r="B255">
        <v>203</v>
      </c>
    </row>
    <row r="256" spans="1:2">
      <c r="A256" s="1" t="s">
        <v>53</v>
      </c>
      <c r="B256">
        <v>204</v>
      </c>
    </row>
    <row r="257" spans="1:2">
      <c r="A257" s="1" t="s">
        <v>47</v>
      </c>
      <c r="B257">
        <v>205</v>
      </c>
    </row>
    <row r="258" spans="1:2">
      <c r="A258" s="1" t="s">
        <v>48</v>
      </c>
      <c r="B258">
        <v>206</v>
      </c>
    </row>
    <row r="259" spans="1:2">
      <c r="A259" s="1" t="s">
        <v>49</v>
      </c>
      <c r="B259">
        <v>207</v>
      </c>
    </row>
    <row r="260" spans="1:2">
      <c r="A260" s="1" t="s">
        <v>50</v>
      </c>
      <c r="B260">
        <v>208</v>
      </c>
    </row>
    <row r="261" spans="1:2">
      <c r="A261" s="1" t="s">
        <v>51</v>
      </c>
      <c r="B261">
        <v>209</v>
      </c>
    </row>
    <row r="262" spans="1:2">
      <c r="A262" s="1" t="s">
        <v>52</v>
      </c>
      <c r="B262">
        <v>210</v>
      </c>
    </row>
    <row r="263" spans="1:2">
      <c r="A263" s="1" t="s">
        <v>53</v>
      </c>
      <c r="B263">
        <v>211</v>
      </c>
    </row>
    <row r="264" spans="1:2">
      <c r="A264" s="1" t="s">
        <v>47</v>
      </c>
      <c r="B264">
        <v>212</v>
      </c>
    </row>
    <row r="265" spans="1:2">
      <c r="A265" s="1" t="s">
        <v>48</v>
      </c>
      <c r="B265">
        <v>213</v>
      </c>
    </row>
    <row r="266" spans="1:2">
      <c r="A266" s="1" t="s">
        <v>49</v>
      </c>
      <c r="B266">
        <v>214</v>
      </c>
    </row>
    <row r="267" spans="1:2">
      <c r="A267" s="1" t="s">
        <v>50</v>
      </c>
      <c r="B267">
        <v>215</v>
      </c>
    </row>
    <row r="268" spans="1:2">
      <c r="A268" s="1" t="s">
        <v>51</v>
      </c>
      <c r="B268">
        <v>216</v>
      </c>
    </row>
    <row r="269" spans="1:2">
      <c r="A269" s="1" t="s">
        <v>52</v>
      </c>
      <c r="B269">
        <v>217</v>
      </c>
    </row>
    <row r="270" spans="1:2">
      <c r="A270" s="1" t="s">
        <v>53</v>
      </c>
      <c r="B270">
        <v>218</v>
      </c>
    </row>
    <row r="271" spans="1:2">
      <c r="A271" s="1" t="s">
        <v>47</v>
      </c>
      <c r="B271">
        <v>219</v>
      </c>
    </row>
    <row r="272" spans="1:2">
      <c r="A272" s="1" t="s">
        <v>48</v>
      </c>
      <c r="B272">
        <v>220</v>
      </c>
    </row>
    <row r="273" spans="1:2">
      <c r="A273" s="1" t="s">
        <v>49</v>
      </c>
      <c r="B273">
        <v>221</v>
      </c>
    </row>
    <row r="274" spans="1:2">
      <c r="A274" s="1" t="s">
        <v>50</v>
      </c>
      <c r="B274">
        <v>222</v>
      </c>
    </row>
    <row r="275" spans="1:2">
      <c r="A275" s="1" t="s">
        <v>51</v>
      </c>
      <c r="B275">
        <v>223</v>
      </c>
    </row>
    <row r="276" spans="1:2">
      <c r="A276" s="1" t="s">
        <v>52</v>
      </c>
      <c r="B276">
        <v>224</v>
      </c>
    </row>
    <row r="277" spans="1:2">
      <c r="A277" s="1" t="s">
        <v>53</v>
      </c>
      <c r="B277">
        <v>225</v>
      </c>
    </row>
    <row r="278" spans="1:2">
      <c r="A278" s="1" t="s">
        <v>47</v>
      </c>
      <c r="B278">
        <v>226</v>
      </c>
    </row>
    <row r="279" spans="1:2">
      <c r="A279" s="1" t="s">
        <v>48</v>
      </c>
      <c r="B279">
        <v>227</v>
      </c>
    </row>
    <row r="280" spans="1:2">
      <c r="A280" s="1" t="s">
        <v>49</v>
      </c>
      <c r="B280">
        <v>228</v>
      </c>
    </row>
    <row r="281" spans="1:2">
      <c r="A281" s="1" t="s">
        <v>50</v>
      </c>
      <c r="B281">
        <v>229</v>
      </c>
    </row>
    <row r="282" spans="1:2">
      <c r="A282" s="1" t="s">
        <v>51</v>
      </c>
      <c r="B282">
        <v>230</v>
      </c>
    </row>
    <row r="283" spans="1:2">
      <c r="A283" s="1" t="s">
        <v>52</v>
      </c>
      <c r="B283">
        <v>231</v>
      </c>
    </row>
    <row r="284" spans="1:2">
      <c r="A284" s="1" t="s">
        <v>53</v>
      </c>
      <c r="B284">
        <v>232</v>
      </c>
    </row>
    <row r="285" spans="1:2">
      <c r="A285" s="1" t="s">
        <v>47</v>
      </c>
      <c r="B285">
        <v>233</v>
      </c>
    </row>
    <row r="286" spans="1:2">
      <c r="A286" s="1" t="s">
        <v>48</v>
      </c>
      <c r="B286">
        <v>234</v>
      </c>
    </row>
    <row r="287" spans="1:2">
      <c r="A287" s="1" t="s">
        <v>49</v>
      </c>
      <c r="B287">
        <v>235</v>
      </c>
    </row>
    <row r="288" spans="1:2">
      <c r="A288" s="1" t="s">
        <v>50</v>
      </c>
      <c r="B288">
        <v>236</v>
      </c>
    </row>
    <row r="289" spans="1:2">
      <c r="A289" s="1" t="s">
        <v>51</v>
      </c>
      <c r="B289">
        <v>237</v>
      </c>
    </row>
    <row r="290" spans="1:2">
      <c r="A290" s="1" t="s">
        <v>52</v>
      </c>
      <c r="B290">
        <v>238</v>
      </c>
    </row>
    <row r="291" spans="1:2">
      <c r="A291" s="1" t="s">
        <v>53</v>
      </c>
      <c r="B291">
        <v>239</v>
      </c>
    </row>
    <row r="292" spans="1:2">
      <c r="A292" s="1" t="s">
        <v>47</v>
      </c>
      <c r="B292">
        <v>240</v>
      </c>
    </row>
    <row r="293" spans="1:2">
      <c r="A293" s="1" t="s">
        <v>48</v>
      </c>
      <c r="B293">
        <v>241</v>
      </c>
    </row>
    <row r="294" spans="1:2">
      <c r="A294" s="1" t="s">
        <v>49</v>
      </c>
      <c r="B294">
        <v>242</v>
      </c>
    </row>
    <row r="295" spans="1:2">
      <c r="A295" s="1" t="s">
        <v>50</v>
      </c>
      <c r="B295">
        <v>243</v>
      </c>
    </row>
    <row r="296" spans="1:2">
      <c r="A296" s="1" t="s">
        <v>51</v>
      </c>
      <c r="B296">
        <v>244</v>
      </c>
    </row>
    <row r="297" spans="1:2">
      <c r="A297" s="1" t="s">
        <v>52</v>
      </c>
      <c r="B297">
        <v>245</v>
      </c>
    </row>
    <row r="298" spans="1:2">
      <c r="A298" s="1" t="s">
        <v>53</v>
      </c>
      <c r="B298">
        <v>246</v>
      </c>
    </row>
    <row r="299" spans="1:2">
      <c r="A299" s="1" t="s">
        <v>47</v>
      </c>
      <c r="B299">
        <v>247</v>
      </c>
    </row>
    <row r="300" spans="1:2">
      <c r="A300" s="1" t="s">
        <v>48</v>
      </c>
      <c r="B300">
        <v>248</v>
      </c>
    </row>
    <row r="301" spans="1:2">
      <c r="A301" s="1" t="s">
        <v>49</v>
      </c>
      <c r="B301">
        <v>249</v>
      </c>
    </row>
    <row r="302" spans="1:2">
      <c r="A302" s="1" t="s">
        <v>50</v>
      </c>
      <c r="B302">
        <v>250</v>
      </c>
    </row>
    <row r="303" spans="1:2">
      <c r="A303" s="1" t="s">
        <v>51</v>
      </c>
      <c r="B303">
        <v>251</v>
      </c>
    </row>
    <row r="304" spans="1:2">
      <c r="A304" s="1" t="s">
        <v>52</v>
      </c>
      <c r="B304">
        <v>252</v>
      </c>
    </row>
    <row r="305" spans="1:2">
      <c r="A305" s="1" t="s">
        <v>53</v>
      </c>
      <c r="B305">
        <v>253</v>
      </c>
    </row>
    <row r="306" spans="1:2">
      <c r="A306" s="1" t="s">
        <v>47</v>
      </c>
      <c r="B306">
        <v>254</v>
      </c>
    </row>
    <row r="307" spans="1:2">
      <c r="A307" s="1" t="s">
        <v>48</v>
      </c>
      <c r="B307">
        <v>255</v>
      </c>
    </row>
    <row r="308" spans="1:2">
      <c r="A308" s="1" t="s">
        <v>49</v>
      </c>
      <c r="B308">
        <v>256</v>
      </c>
    </row>
    <row r="309" spans="1:2">
      <c r="A309" s="1" t="s">
        <v>50</v>
      </c>
      <c r="B309">
        <v>257</v>
      </c>
    </row>
    <row r="310" spans="1:2">
      <c r="A310" s="1" t="s">
        <v>51</v>
      </c>
      <c r="B310">
        <v>258</v>
      </c>
    </row>
    <row r="311" spans="1:2">
      <c r="A311" s="1" t="s">
        <v>52</v>
      </c>
      <c r="B311">
        <v>259</v>
      </c>
    </row>
    <row r="312" spans="1:2">
      <c r="A312" s="1" t="s">
        <v>53</v>
      </c>
      <c r="B312">
        <v>260</v>
      </c>
    </row>
    <row r="313" spans="1:2">
      <c r="A313" s="1" t="s">
        <v>47</v>
      </c>
      <c r="B313">
        <v>261</v>
      </c>
    </row>
    <row r="314" spans="1:2">
      <c r="A314" s="1" t="s">
        <v>48</v>
      </c>
      <c r="B314">
        <v>262</v>
      </c>
    </row>
    <row r="315" spans="1:2">
      <c r="A315" s="1" t="s">
        <v>49</v>
      </c>
      <c r="B315">
        <v>263</v>
      </c>
    </row>
    <row r="316" spans="1:2">
      <c r="A316" s="1" t="s">
        <v>50</v>
      </c>
      <c r="B316">
        <v>264</v>
      </c>
    </row>
    <row r="317" spans="1:2">
      <c r="A317" s="1" t="s">
        <v>51</v>
      </c>
      <c r="B317">
        <v>265</v>
      </c>
    </row>
    <row r="318" spans="1:2">
      <c r="A318" s="1" t="s">
        <v>52</v>
      </c>
      <c r="B318">
        <v>266</v>
      </c>
    </row>
    <row r="319" spans="1:2">
      <c r="A319" s="1" t="s">
        <v>53</v>
      </c>
      <c r="B319">
        <v>267</v>
      </c>
    </row>
    <row r="320" spans="1:2">
      <c r="A320" s="1" t="s">
        <v>47</v>
      </c>
      <c r="B320">
        <v>268</v>
      </c>
    </row>
    <row r="321" spans="1:2">
      <c r="A321" s="1" t="s">
        <v>48</v>
      </c>
      <c r="B321">
        <v>269</v>
      </c>
    </row>
    <row r="322" spans="1:2">
      <c r="A322" s="1" t="s">
        <v>49</v>
      </c>
      <c r="B322">
        <v>270</v>
      </c>
    </row>
    <row r="323" spans="1:2">
      <c r="A323" s="1" t="s">
        <v>50</v>
      </c>
      <c r="B323">
        <v>271</v>
      </c>
    </row>
    <row r="324" spans="1:2">
      <c r="A324" s="1" t="s">
        <v>51</v>
      </c>
      <c r="B324">
        <v>272</v>
      </c>
    </row>
    <row r="325" spans="1:2">
      <c r="A325" s="1" t="s">
        <v>52</v>
      </c>
      <c r="B325">
        <v>273</v>
      </c>
    </row>
    <row r="326" spans="1:2">
      <c r="A326" s="1" t="s">
        <v>53</v>
      </c>
      <c r="B326">
        <v>274</v>
      </c>
    </row>
    <row r="327" spans="1:2">
      <c r="A327" s="1" t="s">
        <v>47</v>
      </c>
      <c r="B327">
        <v>275</v>
      </c>
    </row>
    <row r="328" spans="1:2">
      <c r="A328" s="1" t="s">
        <v>48</v>
      </c>
      <c r="B328">
        <v>276</v>
      </c>
    </row>
    <row r="329" spans="1:2">
      <c r="A329" s="1" t="s">
        <v>49</v>
      </c>
      <c r="B329">
        <v>277</v>
      </c>
    </row>
    <row r="330" spans="1:2">
      <c r="A330" s="1" t="s">
        <v>50</v>
      </c>
      <c r="B330">
        <v>278</v>
      </c>
    </row>
    <row r="331" spans="1:2">
      <c r="A331" s="1" t="s">
        <v>51</v>
      </c>
      <c r="B331">
        <v>279</v>
      </c>
    </row>
    <row r="332" spans="1:2">
      <c r="A332" s="1" t="s">
        <v>52</v>
      </c>
      <c r="B332">
        <v>280</v>
      </c>
    </row>
    <row r="333" spans="1:2">
      <c r="A333" s="1" t="s">
        <v>53</v>
      </c>
      <c r="B333">
        <v>281</v>
      </c>
    </row>
    <row r="334" spans="1:2">
      <c r="A334" s="1" t="s">
        <v>47</v>
      </c>
      <c r="B334">
        <v>282</v>
      </c>
    </row>
    <row r="335" spans="1:2">
      <c r="A335" s="1" t="s">
        <v>48</v>
      </c>
      <c r="B335">
        <v>283</v>
      </c>
    </row>
    <row r="336" spans="1:2">
      <c r="A336" s="1" t="s">
        <v>49</v>
      </c>
      <c r="B336">
        <v>284</v>
      </c>
    </row>
    <row r="337" spans="1:2">
      <c r="A337" s="1" t="s">
        <v>50</v>
      </c>
      <c r="B337">
        <v>285</v>
      </c>
    </row>
    <row r="338" spans="1:2">
      <c r="A338" s="1" t="s">
        <v>51</v>
      </c>
      <c r="B338">
        <v>286</v>
      </c>
    </row>
    <row r="339" spans="1:2">
      <c r="A339" s="1" t="s">
        <v>52</v>
      </c>
      <c r="B339">
        <v>287</v>
      </c>
    </row>
    <row r="340" spans="1:2">
      <c r="A340" s="1" t="s">
        <v>53</v>
      </c>
      <c r="B340">
        <v>288</v>
      </c>
    </row>
    <row r="341" spans="1:2">
      <c r="A341" s="1" t="s">
        <v>47</v>
      </c>
      <c r="B341">
        <v>289</v>
      </c>
    </row>
    <row r="342" spans="1:2">
      <c r="A342" s="1" t="s">
        <v>48</v>
      </c>
      <c r="B342">
        <v>290</v>
      </c>
    </row>
    <row r="343" spans="1:2">
      <c r="A343" s="1" t="s">
        <v>49</v>
      </c>
      <c r="B343">
        <v>291</v>
      </c>
    </row>
    <row r="344" spans="1:2">
      <c r="A344" s="1" t="s">
        <v>50</v>
      </c>
      <c r="B344">
        <v>292</v>
      </c>
    </row>
    <row r="345" spans="1:2">
      <c r="A345" s="1" t="s">
        <v>51</v>
      </c>
      <c r="B345">
        <v>293</v>
      </c>
    </row>
    <row r="346" spans="1:2">
      <c r="A346" s="1" t="s">
        <v>52</v>
      </c>
      <c r="B346">
        <v>294</v>
      </c>
    </row>
    <row r="347" spans="1:2">
      <c r="A347" s="1" t="s">
        <v>53</v>
      </c>
      <c r="B347">
        <v>295</v>
      </c>
    </row>
    <row r="348" spans="1:2">
      <c r="A348" s="1" t="s">
        <v>47</v>
      </c>
      <c r="B348">
        <v>296</v>
      </c>
    </row>
    <row r="349" spans="1:2">
      <c r="A349" s="1" t="s">
        <v>48</v>
      </c>
      <c r="B349">
        <v>297</v>
      </c>
    </row>
    <row r="350" spans="1:2">
      <c r="A350" s="1" t="s">
        <v>49</v>
      </c>
      <c r="B350">
        <v>298</v>
      </c>
    </row>
    <row r="351" spans="1:2">
      <c r="A351" s="1" t="s">
        <v>50</v>
      </c>
      <c r="B351">
        <v>299</v>
      </c>
    </row>
    <row r="352" spans="1:2">
      <c r="A352" s="1" t="s">
        <v>51</v>
      </c>
      <c r="B352">
        <v>300</v>
      </c>
    </row>
    <row r="353" spans="1:2">
      <c r="A353" s="1" t="s">
        <v>52</v>
      </c>
      <c r="B353">
        <v>301</v>
      </c>
    </row>
    <row r="354" spans="1:2">
      <c r="A354" s="1" t="s">
        <v>53</v>
      </c>
      <c r="B354">
        <v>302</v>
      </c>
    </row>
    <row r="355" spans="1:2">
      <c r="A355" s="1" t="s">
        <v>47</v>
      </c>
      <c r="B355">
        <v>303</v>
      </c>
    </row>
    <row r="356" spans="1:2">
      <c r="A356" s="1" t="s">
        <v>48</v>
      </c>
      <c r="B356">
        <v>304</v>
      </c>
    </row>
    <row r="357" spans="1:2">
      <c r="A357" s="1" t="s">
        <v>49</v>
      </c>
      <c r="B357">
        <v>305</v>
      </c>
    </row>
    <row r="358" spans="1:2">
      <c r="A358" s="1" t="s">
        <v>50</v>
      </c>
      <c r="B358">
        <v>306</v>
      </c>
    </row>
    <row r="359" spans="1:2">
      <c r="A359" s="1" t="s">
        <v>51</v>
      </c>
      <c r="B359">
        <v>307</v>
      </c>
    </row>
    <row r="360" spans="1:2">
      <c r="A360" s="1" t="s">
        <v>52</v>
      </c>
      <c r="B360">
        <v>308</v>
      </c>
    </row>
    <row r="361" spans="1:2">
      <c r="A361" s="1" t="s">
        <v>53</v>
      </c>
      <c r="B361">
        <v>309</v>
      </c>
    </row>
    <row r="362" spans="1:2">
      <c r="A362" s="1" t="s">
        <v>47</v>
      </c>
      <c r="B362">
        <v>310</v>
      </c>
    </row>
    <row r="363" spans="1:2">
      <c r="A363" s="1" t="s">
        <v>48</v>
      </c>
      <c r="B363">
        <v>311</v>
      </c>
    </row>
    <row r="364" spans="1:2">
      <c r="A364" s="1" t="s">
        <v>49</v>
      </c>
      <c r="B364">
        <v>312</v>
      </c>
    </row>
    <row r="365" spans="1:2">
      <c r="A365" s="1" t="s">
        <v>50</v>
      </c>
      <c r="B365">
        <v>313</v>
      </c>
    </row>
    <row r="366" spans="1:2">
      <c r="A366" s="1" t="s">
        <v>51</v>
      </c>
      <c r="B366">
        <v>314</v>
      </c>
    </row>
    <row r="367" spans="1:2">
      <c r="A367" s="1" t="s">
        <v>52</v>
      </c>
      <c r="B367">
        <v>315</v>
      </c>
    </row>
    <row r="368" spans="1:2">
      <c r="A368" s="1" t="s">
        <v>53</v>
      </c>
      <c r="B368">
        <v>316</v>
      </c>
    </row>
    <row r="369" spans="1:2">
      <c r="A369" s="1" t="s">
        <v>47</v>
      </c>
      <c r="B369">
        <v>317</v>
      </c>
    </row>
    <row r="370" spans="1:2">
      <c r="A370" s="1" t="s">
        <v>48</v>
      </c>
      <c r="B370">
        <v>318</v>
      </c>
    </row>
    <row r="371" spans="1:2">
      <c r="A371" s="1" t="s">
        <v>49</v>
      </c>
      <c r="B371">
        <v>319</v>
      </c>
    </row>
    <row r="372" spans="1:2">
      <c r="A372" s="1" t="s">
        <v>50</v>
      </c>
      <c r="B372">
        <v>320</v>
      </c>
    </row>
    <row r="373" spans="1:2">
      <c r="A373" s="1" t="s">
        <v>51</v>
      </c>
      <c r="B373">
        <v>321</v>
      </c>
    </row>
    <row r="374" spans="1:2">
      <c r="A374" s="1" t="s">
        <v>52</v>
      </c>
      <c r="B374">
        <v>322</v>
      </c>
    </row>
    <row r="375" spans="1:2">
      <c r="A375" s="1" t="s">
        <v>53</v>
      </c>
      <c r="B375">
        <v>323</v>
      </c>
    </row>
    <row r="376" spans="1:2">
      <c r="A376" s="1" t="s">
        <v>47</v>
      </c>
      <c r="B376">
        <v>324</v>
      </c>
    </row>
    <row r="377" spans="1:2">
      <c r="A377" s="1" t="s">
        <v>48</v>
      </c>
      <c r="B377">
        <v>325</v>
      </c>
    </row>
    <row r="378" spans="1:2">
      <c r="A378" s="1" t="s">
        <v>49</v>
      </c>
      <c r="B378">
        <v>326</v>
      </c>
    </row>
    <row r="379" spans="1:2">
      <c r="A379" s="1" t="s">
        <v>50</v>
      </c>
      <c r="B379">
        <v>327</v>
      </c>
    </row>
    <row r="380" spans="1:2">
      <c r="A380" s="1" t="s">
        <v>51</v>
      </c>
      <c r="B380">
        <v>328</v>
      </c>
    </row>
    <row r="381" spans="1:2">
      <c r="A381" s="1" t="s">
        <v>52</v>
      </c>
      <c r="B381">
        <v>329</v>
      </c>
    </row>
    <row r="382" spans="1:2">
      <c r="A382" s="1" t="s">
        <v>53</v>
      </c>
      <c r="B382">
        <v>330</v>
      </c>
    </row>
    <row r="383" spans="1:2">
      <c r="A383" s="1" t="s">
        <v>47</v>
      </c>
      <c r="B383">
        <v>331</v>
      </c>
    </row>
    <row r="384" spans="1:2">
      <c r="A384" s="1" t="s">
        <v>48</v>
      </c>
      <c r="B384">
        <v>332</v>
      </c>
    </row>
    <row r="385" spans="1:2">
      <c r="A385" s="1" t="s">
        <v>49</v>
      </c>
      <c r="B385">
        <v>333</v>
      </c>
    </row>
    <row r="386" spans="1:2">
      <c r="A386" s="1" t="s">
        <v>50</v>
      </c>
      <c r="B386">
        <v>334</v>
      </c>
    </row>
    <row r="387" spans="1:2">
      <c r="A387" s="1" t="s">
        <v>51</v>
      </c>
      <c r="B387">
        <v>335</v>
      </c>
    </row>
    <row r="388" spans="1:2">
      <c r="A388" s="1" t="s">
        <v>52</v>
      </c>
      <c r="B388">
        <v>336</v>
      </c>
    </row>
    <row r="389" spans="1:2">
      <c r="A389" s="1" t="s">
        <v>53</v>
      </c>
      <c r="B389">
        <v>337</v>
      </c>
    </row>
    <row r="390" spans="1:2">
      <c r="A390" s="1" t="s">
        <v>47</v>
      </c>
      <c r="B390">
        <v>338</v>
      </c>
    </row>
    <row r="391" spans="1:2">
      <c r="A391" s="1" t="s">
        <v>48</v>
      </c>
      <c r="B391">
        <v>339</v>
      </c>
    </row>
    <row r="392" spans="1:2">
      <c r="A392" s="1" t="s">
        <v>49</v>
      </c>
      <c r="B392">
        <v>340</v>
      </c>
    </row>
    <row r="393" spans="1:2">
      <c r="A393" s="1" t="s">
        <v>50</v>
      </c>
      <c r="B393">
        <v>341</v>
      </c>
    </row>
    <row r="394" spans="1:2">
      <c r="A394" s="1" t="s">
        <v>51</v>
      </c>
      <c r="B394">
        <v>342</v>
      </c>
    </row>
    <row r="395" spans="1:2">
      <c r="A395" s="1" t="s">
        <v>52</v>
      </c>
      <c r="B395">
        <v>343</v>
      </c>
    </row>
    <row r="396" spans="1:2">
      <c r="A396" s="1" t="s">
        <v>53</v>
      </c>
      <c r="B396">
        <v>344</v>
      </c>
    </row>
    <row r="397" spans="1:2">
      <c r="A397" s="1" t="s">
        <v>47</v>
      </c>
      <c r="B397">
        <v>345</v>
      </c>
    </row>
    <row r="398" spans="1:2">
      <c r="A398" s="1" t="s">
        <v>48</v>
      </c>
      <c r="B398">
        <v>346</v>
      </c>
    </row>
    <row r="399" spans="1:2">
      <c r="A399" s="1" t="s">
        <v>49</v>
      </c>
      <c r="B399">
        <v>347</v>
      </c>
    </row>
    <row r="400" spans="1:2">
      <c r="A400" s="1" t="s">
        <v>50</v>
      </c>
      <c r="B400">
        <v>348</v>
      </c>
    </row>
    <row r="401" spans="1:2">
      <c r="A401" s="1" t="s">
        <v>51</v>
      </c>
      <c r="B401">
        <v>349</v>
      </c>
    </row>
    <row r="402" spans="1:2">
      <c r="A402" s="1" t="s">
        <v>52</v>
      </c>
      <c r="B402">
        <v>350</v>
      </c>
    </row>
    <row r="403" spans="1:2">
      <c r="A403" s="1" t="s">
        <v>53</v>
      </c>
      <c r="B403">
        <v>351</v>
      </c>
    </row>
    <row r="404" spans="1:2">
      <c r="A404" s="1" t="s">
        <v>47</v>
      </c>
      <c r="B404">
        <v>352</v>
      </c>
    </row>
    <row r="405" spans="1:2">
      <c r="A405" s="1" t="s">
        <v>48</v>
      </c>
      <c r="B405">
        <v>353</v>
      </c>
    </row>
    <row r="406" spans="1:2">
      <c r="A406" s="1" t="s">
        <v>49</v>
      </c>
      <c r="B406">
        <v>354</v>
      </c>
    </row>
    <row r="407" spans="1:2">
      <c r="A407" s="1" t="s">
        <v>50</v>
      </c>
      <c r="B407">
        <v>355</v>
      </c>
    </row>
    <row r="408" spans="1:2">
      <c r="A408" s="1" t="s">
        <v>51</v>
      </c>
      <c r="B408">
        <v>356</v>
      </c>
    </row>
    <row r="409" spans="1:2">
      <c r="A409" s="1" t="s">
        <v>52</v>
      </c>
      <c r="B409">
        <v>357</v>
      </c>
    </row>
    <row r="410" spans="1:2">
      <c r="A410" s="1" t="s">
        <v>53</v>
      </c>
      <c r="B410">
        <v>358</v>
      </c>
    </row>
    <row r="411" spans="1:2">
      <c r="A411" s="1" t="s">
        <v>47</v>
      </c>
      <c r="B411">
        <v>359</v>
      </c>
    </row>
    <row r="412" spans="1:2">
      <c r="A412" s="1" t="s">
        <v>48</v>
      </c>
      <c r="B412">
        <v>360</v>
      </c>
    </row>
    <row r="413" spans="1:2">
      <c r="A413" s="1" t="s">
        <v>49</v>
      </c>
      <c r="B413">
        <v>361</v>
      </c>
    </row>
    <row r="414" spans="1:2">
      <c r="A414" s="1" t="s">
        <v>50</v>
      </c>
      <c r="B414">
        <v>362</v>
      </c>
    </row>
    <row r="415" spans="1:2">
      <c r="A415" s="1" t="s">
        <v>51</v>
      </c>
      <c r="B415">
        <v>363</v>
      </c>
    </row>
    <row r="416" spans="1:2">
      <c r="A416" s="1" t="s">
        <v>52</v>
      </c>
      <c r="B416">
        <v>364</v>
      </c>
    </row>
    <row r="417" spans="1:2">
      <c r="A417" s="1" t="s">
        <v>53</v>
      </c>
      <c r="B417">
        <v>365</v>
      </c>
    </row>
    <row r="418" spans="1:2">
      <c r="A418" s="1" t="s">
        <v>47</v>
      </c>
      <c r="B418">
        <v>366</v>
      </c>
    </row>
    <row r="419" spans="1:2">
      <c r="A419" s="1" t="s">
        <v>48</v>
      </c>
      <c r="B419">
        <v>367</v>
      </c>
    </row>
    <row r="420" spans="1:2">
      <c r="A420" s="1" t="s">
        <v>49</v>
      </c>
      <c r="B420">
        <v>368</v>
      </c>
    </row>
    <row r="421" spans="1:2">
      <c r="A421" s="1" t="s">
        <v>50</v>
      </c>
      <c r="B421">
        <v>369</v>
      </c>
    </row>
    <row r="422" spans="1:2">
      <c r="A422" s="1" t="s">
        <v>51</v>
      </c>
      <c r="B422">
        <v>370</v>
      </c>
    </row>
    <row r="423" spans="1:2">
      <c r="A423" s="1" t="s">
        <v>52</v>
      </c>
      <c r="B423">
        <v>371</v>
      </c>
    </row>
    <row r="424" spans="1:2">
      <c r="A424" s="1" t="s">
        <v>53</v>
      </c>
      <c r="B424">
        <v>372</v>
      </c>
    </row>
    <row r="425" spans="1:2">
      <c r="A425" s="1" t="s">
        <v>47</v>
      </c>
      <c r="B425">
        <v>373</v>
      </c>
    </row>
    <row r="426" spans="1:2">
      <c r="A426" s="1" t="s">
        <v>48</v>
      </c>
      <c r="B426">
        <v>374</v>
      </c>
    </row>
    <row r="427" spans="1:2">
      <c r="A427" s="1" t="s">
        <v>49</v>
      </c>
      <c r="B427">
        <v>375</v>
      </c>
    </row>
    <row r="428" spans="1:2">
      <c r="A428" s="1" t="s">
        <v>50</v>
      </c>
      <c r="B428">
        <v>376</v>
      </c>
    </row>
    <row r="429" spans="1:2">
      <c r="A429" s="1" t="s">
        <v>51</v>
      </c>
      <c r="B429">
        <v>377</v>
      </c>
    </row>
    <row r="430" spans="1:2">
      <c r="A430" s="1" t="s">
        <v>52</v>
      </c>
      <c r="B430">
        <v>378</v>
      </c>
    </row>
    <row r="431" spans="1:2">
      <c r="A431" s="1" t="s">
        <v>53</v>
      </c>
      <c r="B431">
        <v>379</v>
      </c>
    </row>
    <row r="432" spans="1:2">
      <c r="A432" s="1" t="s">
        <v>47</v>
      </c>
      <c r="B432">
        <v>380</v>
      </c>
    </row>
    <row r="433" spans="1:2">
      <c r="A433" s="1" t="s">
        <v>48</v>
      </c>
      <c r="B433">
        <v>381</v>
      </c>
    </row>
    <row r="434" spans="1:2">
      <c r="A434" s="1" t="s">
        <v>49</v>
      </c>
      <c r="B434">
        <v>382</v>
      </c>
    </row>
    <row r="435" spans="1:2">
      <c r="A435" s="1" t="s">
        <v>50</v>
      </c>
      <c r="B435">
        <v>383</v>
      </c>
    </row>
    <row r="436" spans="1:2">
      <c r="A436" s="1" t="s">
        <v>51</v>
      </c>
      <c r="B436">
        <v>384</v>
      </c>
    </row>
    <row r="437" spans="1:2">
      <c r="A437" s="1" t="s">
        <v>52</v>
      </c>
      <c r="B437">
        <v>385</v>
      </c>
    </row>
    <row r="438" spans="1:2">
      <c r="A438" s="1" t="s">
        <v>53</v>
      </c>
      <c r="B438">
        <v>386</v>
      </c>
    </row>
    <row r="439" spans="1:2">
      <c r="A439" s="1" t="s">
        <v>47</v>
      </c>
      <c r="B439">
        <v>387</v>
      </c>
    </row>
    <row r="440" spans="1:2">
      <c r="B440">
        <v>388</v>
      </c>
    </row>
  </sheetData>
  <pageMargins left="0.75" right="0.75" top="1" bottom="1" header="0.5" footer="0.5"/>
  <pageSetup paperSize="9" scale="61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9"/>
  <sheetViews>
    <sheetView rightToLeft="1" topLeftCell="B19" workbookViewId="0">
      <selection activeCell="E40" sqref="E40"/>
    </sheetView>
  </sheetViews>
  <sheetFormatPr defaultRowHeight="13.2"/>
  <cols>
    <col min="1" max="1" width="6.5546875" style="1" customWidth="1"/>
    <col min="4" max="4" width="14.88671875" customWidth="1"/>
    <col min="5" max="5" width="9.88671875" customWidth="1"/>
  </cols>
  <sheetData>
    <row r="1" spans="2:23">
      <c r="R1" t="s">
        <v>0</v>
      </c>
      <c r="T1">
        <v>1.5305941000000001</v>
      </c>
    </row>
    <row r="2" spans="2:23">
      <c r="R2" t="s">
        <v>1</v>
      </c>
      <c r="T2">
        <v>4.3671296000000002</v>
      </c>
    </row>
    <row r="3" spans="2:23">
      <c r="B3" t="s">
        <v>0</v>
      </c>
      <c r="D3">
        <v>1.5305941000000001</v>
      </c>
      <c r="R3" t="s">
        <v>2</v>
      </c>
      <c r="T3">
        <v>5.8977237999999996</v>
      </c>
      <c r="U3" s="5" t="s">
        <v>3</v>
      </c>
      <c r="W3">
        <f>+T3-T2</f>
        <v>1.5305941999999999</v>
      </c>
    </row>
    <row r="4" spans="2:23">
      <c r="B4" t="s">
        <v>1</v>
      </c>
      <c r="D4">
        <v>4.3671296000000002</v>
      </c>
      <c r="R4" t="s">
        <v>4</v>
      </c>
      <c r="T4">
        <v>2.6896219000000001</v>
      </c>
    </row>
    <row r="5" spans="2:23">
      <c r="B5" t="s">
        <v>2</v>
      </c>
      <c r="D5">
        <v>5.8977237999999996</v>
      </c>
      <c r="E5" s="5" t="s">
        <v>3</v>
      </c>
      <c r="G5">
        <f>+D5-D4</f>
        <v>1.5305941999999999</v>
      </c>
      <c r="R5" t="s">
        <v>5</v>
      </c>
      <c r="T5">
        <v>2.2162037040000002</v>
      </c>
    </row>
    <row r="6" spans="2:23">
      <c r="B6" t="s">
        <v>4</v>
      </c>
      <c r="D6">
        <v>2.6896219000000001</v>
      </c>
    </row>
    <row r="7" spans="2:23" ht="13.8" thickBot="1">
      <c r="B7" t="s">
        <v>5</v>
      </c>
      <c r="D7">
        <v>2.2162037040000002</v>
      </c>
    </row>
    <row r="8" spans="2:23" ht="13.8" thickBot="1">
      <c r="R8" t="s">
        <v>6</v>
      </c>
      <c r="T8" s="6">
        <f>1+D10</f>
        <v>5763</v>
      </c>
    </row>
    <row r="9" spans="2:23" ht="13.8" thickBot="1"/>
    <row r="10" spans="2:23" ht="13.8" thickBot="1">
      <c r="B10" s="7" t="s">
        <v>6</v>
      </c>
      <c r="D10" s="6">
        <v>5762</v>
      </c>
      <c r="R10" t="s">
        <v>7</v>
      </c>
      <c r="T10">
        <f>INT(T8/19)</f>
        <v>303</v>
      </c>
    </row>
    <row r="11" spans="2:23">
      <c r="R11" t="s">
        <v>8</v>
      </c>
      <c r="T11" s="2">
        <f>+ROUND((T8/19-T10)*19,0)</f>
        <v>6</v>
      </c>
      <c r="U11" s="8" t="s">
        <v>9</v>
      </c>
      <c r="W11">
        <f>IF(T11&lt;=3,0,IF(T11&lt;=6,1,IF(T11&lt;=8,2,IF(T11&lt;=11,3,IF(T11&lt;=14,4,IF(T11&lt;=17,5,IF(T11&lt;=19,6,"טעות")))))))</f>
        <v>1</v>
      </c>
    </row>
    <row r="12" spans="2:23">
      <c r="B12" t="s">
        <v>7</v>
      </c>
      <c r="D12">
        <f>INT(D10/19)</f>
        <v>303</v>
      </c>
      <c r="T12" s="2"/>
    </row>
    <row r="13" spans="2:23">
      <c r="B13" t="s">
        <v>8</v>
      </c>
      <c r="D13" s="2">
        <f>+ROUND((D10/19-D12)*19,0)</f>
        <v>5</v>
      </c>
      <c r="E13" s="8" t="s">
        <v>9</v>
      </c>
      <c r="G13">
        <f>IF(D13&lt;=3,0,IF(D13&lt;=6,1,IF(D13&lt;=8,2,IF(D13&lt;=11,3,IF(D13&lt;=14,4,IF(D13&lt;=17,5,IF(D13&lt;=19,6,"טעות")))))))</f>
        <v>1</v>
      </c>
      <c r="I13" s="9" t="s">
        <v>10</v>
      </c>
      <c r="J13" t="b">
        <f>OR(D13=3,D13=6,D13=8,D13=11,D13=14,D13=17,D13=19)</f>
        <v>0</v>
      </c>
      <c r="T13" t="s">
        <v>11</v>
      </c>
    </row>
    <row r="14" spans="2:23">
      <c r="D14" s="2"/>
    </row>
    <row r="15" spans="2:23">
      <c r="D15" t="s">
        <v>11</v>
      </c>
      <c r="E15" t="s">
        <v>12</v>
      </c>
      <c r="F15" t="s">
        <v>13</v>
      </c>
      <c r="G15" t="s">
        <v>14</v>
      </c>
      <c r="H15" t="s">
        <v>15</v>
      </c>
      <c r="I15" t="s">
        <v>16</v>
      </c>
      <c r="J15" t="s">
        <v>17</v>
      </c>
      <c r="K15" t="s">
        <v>18</v>
      </c>
      <c r="L15" t="s">
        <v>19</v>
      </c>
      <c r="M15" t="s">
        <v>20</v>
      </c>
      <c r="N15" t="s">
        <v>21</v>
      </c>
      <c r="O15" t="s">
        <v>22</v>
      </c>
      <c r="P15" t="s">
        <v>23</v>
      </c>
      <c r="R15" t="s">
        <v>24</v>
      </c>
      <c r="T15">
        <f>+T10*T4+(T11-1)*T2+W11*W3+T5</f>
        <v>840.53788160399995</v>
      </c>
    </row>
    <row r="16" spans="2:23">
      <c r="R16" t="s">
        <v>25</v>
      </c>
      <c r="T16">
        <f>+INT(T15/7)</f>
        <v>120</v>
      </c>
    </row>
    <row r="17" spans="2:24">
      <c r="B17" t="s">
        <v>24</v>
      </c>
      <c r="D17">
        <f>+D12*D6+(D13-1)*D4+G13*G5+D7</f>
        <v>836.17075200399995</v>
      </c>
      <c r="E17">
        <f>+D17+$D$3</f>
        <v>837.70134610399998</v>
      </c>
      <c r="F17">
        <f>+E17+$D$3</f>
        <v>839.23194020400001</v>
      </c>
      <c r="G17">
        <f>+F17+$D$3</f>
        <v>840.76253430400004</v>
      </c>
      <c r="H17">
        <f>+G17+$D$3</f>
        <v>842.29312840399996</v>
      </c>
      <c r="I17">
        <f>+H17+$D$3</f>
        <v>843.82372250399999</v>
      </c>
      <c r="J17">
        <f>+IF(J13=FALSE,0,I17+$D$3)</f>
        <v>0</v>
      </c>
      <c r="K17">
        <f>IF(J17=0,I17+D3,J17+D3)</f>
        <v>845.35431660400002</v>
      </c>
      <c r="L17">
        <f>+K17+$D$3</f>
        <v>846.88491070400005</v>
      </c>
      <c r="M17">
        <f>+L17+$D$3</f>
        <v>848.41550480399997</v>
      </c>
      <c r="N17">
        <f>+M17+$D$3</f>
        <v>849.946098904</v>
      </c>
      <c r="O17">
        <f>+N17+$D$3</f>
        <v>851.47669300400003</v>
      </c>
      <c r="P17">
        <f>+O17+$D$3</f>
        <v>853.00728710400006</v>
      </c>
      <c r="R17" t="s">
        <v>26</v>
      </c>
      <c r="T17">
        <f>+INT(T15-7*T16)</f>
        <v>0</v>
      </c>
      <c r="U17" t="s">
        <v>27</v>
      </c>
    </row>
    <row r="18" spans="2:24">
      <c r="B18" t="s">
        <v>25</v>
      </c>
      <c r="D18">
        <f t="shared" ref="D18:P18" si="0">+INT(D17/7)</f>
        <v>119</v>
      </c>
      <c r="E18">
        <f t="shared" si="0"/>
        <v>119</v>
      </c>
      <c r="F18">
        <f t="shared" si="0"/>
        <v>119</v>
      </c>
      <c r="G18">
        <f t="shared" si="0"/>
        <v>120</v>
      </c>
      <c r="H18">
        <f t="shared" si="0"/>
        <v>120</v>
      </c>
      <c r="I18">
        <f t="shared" si="0"/>
        <v>120</v>
      </c>
      <c r="J18">
        <f t="shared" si="0"/>
        <v>0</v>
      </c>
      <c r="K18">
        <f t="shared" si="0"/>
        <v>120</v>
      </c>
      <c r="L18">
        <f t="shared" si="0"/>
        <v>120</v>
      </c>
      <c r="M18">
        <f t="shared" si="0"/>
        <v>121</v>
      </c>
      <c r="N18">
        <f t="shared" si="0"/>
        <v>121</v>
      </c>
      <c r="O18">
        <f t="shared" si="0"/>
        <v>121</v>
      </c>
      <c r="P18">
        <f t="shared" si="0"/>
        <v>121</v>
      </c>
      <c r="R18" t="s">
        <v>28</v>
      </c>
      <c r="T18" t="b">
        <f>OR(T17=1,T17=4,T17=6)</f>
        <v>0</v>
      </c>
      <c r="U18">
        <f>IF(T18=FALSE,T17,T17+1)</f>
        <v>0</v>
      </c>
    </row>
    <row r="19" spans="2:24">
      <c r="B19" t="s">
        <v>26</v>
      </c>
      <c r="D19">
        <f>+INT(D17-7*D18)</f>
        <v>3</v>
      </c>
      <c r="E19" t="s">
        <v>27</v>
      </c>
      <c r="R19" t="s">
        <v>29</v>
      </c>
      <c r="T19" t="b">
        <f>OR(T15-7*T16-T17)*24&gt;17.999</f>
        <v>1</v>
      </c>
      <c r="U19">
        <f>IF(T19=FALSE,U18,IF(T18=TRUE,U18,U18+1))</f>
        <v>1</v>
      </c>
    </row>
    <row r="20" spans="2:24">
      <c r="B20" t="s">
        <v>28</v>
      </c>
      <c r="D20" t="b">
        <f>OR(D19=1,D19=4,D19=6)</f>
        <v>0</v>
      </c>
      <c r="E20">
        <f>IF(D20=FALSE,D19,D19+1)</f>
        <v>3</v>
      </c>
      <c r="H20" s="10" t="s">
        <v>30</v>
      </c>
      <c r="R20" t="s">
        <v>31</v>
      </c>
      <c r="T20" t="b">
        <f>IF(J47=FALSE,IF(T15-T16*7=3.563888889,TRUE,FALSE),FALSE)</f>
        <v>0</v>
      </c>
      <c r="U20">
        <f>IF(T20=FALSE,U19,IF(T19=TRUE,U19,U19+1))</f>
        <v>1</v>
      </c>
    </row>
    <row r="21" spans="2:24">
      <c r="B21" t="s">
        <v>29</v>
      </c>
      <c r="D21" t="b">
        <f>OR(D27&gt;17.9999)</f>
        <v>0</v>
      </c>
      <c r="E21">
        <f>IF(D21=FALSE,E20,IF(D20=TRUE,E20,E20+1))</f>
        <v>3</v>
      </c>
      <c r="H21" s="10"/>
      <c r="R21" t="s">
        <v>32</v>
      </c>
      <c r="T21" t="b">
        <f>AND(X21=TRUE,T15-T16*7=3.17037037)</f>
        <v>0</v>
      </c>
      <c r="U21">
        <f>IF(T21=FALSE,U20,IF(T20=TRUE,U20,U20+1))</f>
        <v>1</v>
      </c>
      <c r="V21" t="s">
        <v>33</v>
      </c>
      <c r="X21" t="b">
        <f>OR(T11=4,T11=7,T11=9,T11=12,T11=15,T11=18,T11=20)</f>
        <v>0</v>
      </c>
    </row>
    <row r="22" spans="2:24">
      <c r="B22" t="s">
        <v>31</v>
      </c>
      <c r="D22" t="b">
        <f>IF(J13=FALSE,IF(D17-D18*7=3.563888889,TRUE,FALSE),FALSE)</f>
        <v>0</v>
      </c>
      <c r="E22">
        <f>IF(D22=FALSE,E21,IF(D21=TRUE,E21,E21+1))</f>
        <v>3</v>
      </c>
      <c r="R22" t="s">
        <v>28</v>
      </c>
      <c r="T22" t="b">
        <f>OR(U21=1,U21=4,U21=6)</f>
        <v>1</v>
      </c>
      <c r="U22">
        <f>IF(T22=FALSE,U21,U21+1)</f>
        <v>2</v>
      </c>
    </row>
    <row r="23" spans="2:24">
      <c r="B23" t="s">
        <v>32</v>
      </c>
      <c r="D23" t="b">
        <f>AND(H23=TRUE,D17-D18*7=3.17037037)</f>
        <v>0</v>
      </c>
      <c r="E23">
        <f>IF(D23=FALSE,E22,IF(D22=TRUE,E22,E22+1))</f>
        <v>3</v>
      </c>
      <c r="F23" t="s">
        <v>33</v>
      </c>
      <c r="H23" t="b">
        <f>OR(D13=4,D13=7,D13=9,D13=12,D13=15,D13=18,D13=20)</f>
        <v>0</v>
      </c>
      <c r="R23" s="11" t="s">
        <v>34</v>
      </c>
      <c r="S23" s="12"/>
      <c r="T23" s="13">
        <f>+U22</f>
        <v>2</v>
      </c>
      <c r="U23">
        <f>+INT(U15)-7*U16</f>
        <v>0</v>
      </c>
    </row>
    <row r="24" spans="2:24">
      <c r="B24" t="s">
        <v>28</v>
      </c>
      <c r="D24" t="b">
        <f>OR(E23=1,E23=4,E23=6)</f>
        <v>0</v>
      </c>
      <c r="E24">
        <f>IF(D24=FALSE,E23,E23+1)</f>
        <v>3</v>
      </c>
    </row>
    <row r="25" spans="2:24">
      <c r="B25" s="11" t="s">
        <v>34</v>
      </c>
      <c r="C25" s="12"/>
      <c r="D25" s="13">
        <f>+IF(E24&gt;7,E24-7,IF(E24=0,7,E24))</f>
        <v>3</v>
      </c>
      <c r="E25">
        <f t="shared" ref="E25:P25" si="1">+INT(E17)-7*E18</f>
        <v>4</v>
      </c>
      <c r="F25">
        <f t="shared" si="1"/>
        <v>6</v>
      </c>
      <c r="G25">
        <f t="shared" si="1"/>
        <v>0</v>
      </c>
      <c r="H25">
        <f t="shared" si="1"/>
        <v>2</v>
      </c>
      <c r="I25">
        <f t="shared" si="1"/>
        <v>3</v>
      </c>
      <c r="J25">
        <f t="shared" si="1"/>
        <v>0</v>
      </c>
      <c r="K25">
        <f t="shared" si="1"/>
        <v>5</v>
      </c>
      <c r="L25">
        <f t="shared" si="1"/>
        <v>6</v>
      </c>
      <c r="M25">
        <f t="shared" si="1"/>
        <v>1</v>
      </c>
      <c r="N25">
        <f t="shared" si="1"/>
        <v>2</v>
      </c>
      <c r="O25">
        <f t="shared" si="1"/>
        <v>4</v>
      </c>
      <c r="P25">
        <f t="shared" si="1"/>
        <v>6</v>
      </c>
      <c r="R25" s="5" t="s">
        <v>35</v>
      </c>
      <c r="T25">
        <f>+INT(((T15)-7*T16-T17)*24)</f>
        <v>12</v>
      </c>
      <c r="U25">
        <f>+INT(((U15)-7*U16-U23)*24)</f>
        <v>0</v>
      </c>
    </row>
    <row r="27" spans="2:24">
      <c r="B27" s="14" t="s">
        <v>35</v>
      </c>
      <c r="D27">
        <f>+INT(((D17)-7*D18-D19)*24)</f>
        <v>4</v>
      </c>
      <c r="E27">
        <f>+INT(((E17)-7*E18-E25)*24)</f>
        <v>16</v>
      </c>
      <c r="F27">
        <f>+INT(((F17)-7*F18-F25)*24)</f>
        <v>5</v>
      </c>
      <c r="G27">
        <f>+INT(((G17)-7*G18-G25)*24)</f>
        <v>18</v>
      </c>
      <c r="H27">
        <f>+INT(((H17)-7*H18-H25)*24)</f>
        <v>7</v>
      </c>
      <c r="I27">
        <f>+INT(((I17)-7*I18-I25)*24)</f>
        <v>19</v>
      </c>
      <c r="J27">
        <f t="shared" ref="J27:P27" si="2">+INT(((J17)-7*J18-J25)*24)</f>
        <v>0</v>
      </c>
      <c r="K27">
        <f t="shared" si="2"/>
        <v>8</v>
      </c>
      <c r="L27">
        <f t="shared" si="2"/>
        <v>21</v>
      </c>
      <c r="M27">
        <f t="shared" si="2"/>
        <v>9</v>
      </c>
      <c r="N27">
        <f t="shared" si="2"/>
        <v>22</v>
      </c>
      <c r="O27">
        <f t="shared" si="2"/>
        <v>11</v>
      </c>
      <c r="P27">
        <f t="shared" si="2"/>
        <v>0</v>
      </c>
      <c r="R27" t="s">
        <v>36</v>
      </c>
      <c r="T27">
        <f>+INT(((((T15)-7*T16-T17)*24)-T25)*60)</f>
        <v>54</v>
      </c>
      <c r="U27">
        <f>+INT(((((U15)-7*U16-U23)*24)-U25)*60)</f>
        <v>0</v>
      </c>
    </row>
    <row r="28" spans="2:24">
      <c r="B28" s="7"/>
    </row>
    <row r="29" spans="2:24">
      <c r="B29" s="7" t="s">
        <v>36</v>
      </c>
      <c r="D29">
        <f>+INT(((((D17)-7*D18-D19)*24)-D27)*60)</f>
        <v>5</v>
      </c>
      <c r="E29">
        <f>+INT(((((E17)-7*E18-E25)*24)-E27)*60)</f>
        <v>49</v>
      </c>
      <c r="F29">
        <f>+INT(((((F17)-7*F18-F25)*24)-F27)*60)</f>
        <v>33</v>
      </c>
      <c r="G29">
        <f>+INT(((((G17)-7*G18-G25)*24)-G27)*60)</f>
        <v>18</v>
      </c>
      <c r="H29">
        <f>+INT(((((H17)-7*H18-H25)*24)-H27)*60)</f>
        <v>2</v>
      </c>
      <c r="I29">
        <f>+INT(((((I17)-7*I18-I25)*24)-I27)*60)</f>
        <v>46</v>
      </c>
      <c r="J29">
        <f t="shared" ref="J29:P29" si="3">+INT(((((J17)-7*J18-J25)*24)-J27)*60)</f>
        <v>0</v>
      </c>
      <c r="K29">
        <f t="shared" si="3"/>
        <v>30</v>
      </c>
      <c r="L29">
        <f t="shared" si="3"/>
        <v>14</v>
      </c>
      <c r="M29">
        <f t="shared" si="3"/>
        <v>58</v>
      </c>
      <c r="N29">
        <f t="shared" si="3"/>
        <v>42</v>
      </c>
      <c r="O29">
        <f t="shared" si="3"/>
        <v>26</v>
      </c>
      <c r="P29">
        <f t="shared" si="3"/>
        <v>10</v>
      </c>
    </row>
    <row r="30" spans="2:24">
      <c r="B30" s="7"/>
    </row>
    <row r="31" spans="2:24">
      <c r="B31" s="7" t="s">
        <v>37</v>
      </c>
      <c r="D31">
        <f>+ROUND(((((((D17)-7*D18-D19)*24)-D27)*60)-D29)*1080/60,0)</f>
        <v>16</v>
      </c>
      <c r="E31">
        <f>+ROUND(((((((E17)-7*E18-E25)*24)-E27)*60)-E29)*1080/60,0)</f>
        <v>17</v>
      </c>
      <c r="F31">
        <f>+ROUND(((((((F17)-7*F18-F25)*24)-F27)*60)-F29)*1080/60,0)</f>
        <v>18</v>
      </c>
      <c r="G31">
        <f>+ROUND(((((((G17)-7*G18-G25)*24)-G27)*60)-G29)*1080/60,0)</f>
        <v>1</v>
      </c>
      <c r="H31">
        <f>+ROUND(((((((H17)-7*H18-H25)*24)-H27)*60)-H29)*1080/60,0)</f>
        <v>2</v>
      </c>
      <c r="I31">
        <f>+ROUND(((((((I17)-7*I18-I25)*24)-I27)*60)-I29)*1080/60,0)</f>
        <v>3</v>
      </c>
      <c r="J31">
        <f t="shared" ref="J31:P31" si="4">+ROUND(((((((J17)-7*J18-J25)*24)-J27)*60)-J29)*1080/60,0)</f>
        <v>0</v>
      </c>
      <c r="K31">
        <f t="shared" si="4"/>
        <v>4</v>
      </c>
      <c r="L31">
        <f t="shared" si="4"/>
        <v>5</v>
      </c>
      <c r="M31">
        <f t="shared" si="4"/>
        <v>6</v>
      </c>
      <c r="N31">
        <f t="shared" si="4"/>
        <v>7</v>
      </c>
      <c r="O31">
        <f t="shared" si="4"/>
        <v>8</v>
      </c>
      <c r="P31">
        <f t="shared" si="4"/>
        <v>9</v>
      </c>
    </row>
    <row r="32" spans="2:24">
      <c r="B32" s="7"/>
    </row>
    <row r="33" spans="1:17">
      <c r="B33" s="7" t="s">
        <v>38</v>
      </c>
      <c r="D33">
        <v>30</v>
      </c>
      <c r="E33">
        <f>IF(E40=385,30,IF(D40=355,30,29))</f>
        <v>30</v>
      </c>
      <c r="F33">
        <f>IF(E40=383,29,IF(D40=353,29,30))</f>
        <v>30</v>
      </c>
      <c r="G33">
        <v>29</v>
      </c>
      <c r="H33">
        <v>30</v>
      </c>
      <c r="I33">
        <v>29</v>
      </c>
      <c r="J33">
        <f>IF(J31=0,0,30)</f>
        <v>0</v>
      </c>
      <c r="K33">
        <v>30</v>
      </c>
      <c r="L33">
        <v>29</v>
      </c>
      <c r="M33">
        <v>30</v>
      </c>
      <c r="N33">
        <v>29</v>
      </c>
      <c r="O33">
        <v>30</v>
      </c>
      <c r="P33">
        <v>29</v>
      </c>
      <c r="Q33">
        <f>SUM(D33:P33)</f>
        <v>355</v>
      </c>
    </row>
    <row r="36" spans="1:17">
      <c r="B36" s="7" t="s">
        <v>39</v>
      </c>
      <c r="M36">
        <f>SUM(K33:P33)-15</f>
        <v>162</v>
      </c>
    </row>
    <row r="38" spans="1:17" hidden="1">
      <c r="B38" t="s">
        <v>40</v>
      </c>
      <c r="D38">
        <f>IF(-D25+T23&gt;0,-D25+T23,-D25+T23+7)</f>
        <v>6</v>
      </c>
    </row>
    <row r="40" spans="1:17">
      <c r="B40" s="7" t="s">
        <v>41</v>
      </c>
      <c r="D40">
        <f>+IF(J13=FALSE,IF(D38=3,353,IF(D38=4,354,355)))</f>
        <v>355</v>
      </c>
      <c r="E40" t="b">
        <f>+IF(J13=TRUE,IF(D38=5,383,IF(D38=6,384,385)))</f>
        <v>0</v>
      </c>
    </row>
    <row r="41" spans="1:17">
      <c r="B41" s="7"/>
    </row>
    <row r="42" spans="1:17">
      <c r="B42" s="7" t="s">
        <v>42</v>
      </c>
      <c r="D42" s="1" t="str">
        <f>IF(D25=7,"ז",IF(D25=6,"ו",IF(D25=5,"ה",IF(D25=4,"ד",IF(D25=3,"ג",IF(D25=2,"ב","א"))))))</f>
        <v>ג</v>
      </c>
    </row>
    <row r="43" spans="1:17">
      <c r="B43" s="7" t="s">
        <v>43</v>
      </c>
      <c r="D43" s="1" t="str">
        <f>IF(E33+F33=58,"ח",IF(F33+E33=59,"כ","ש"))</f>
        <v>ש</v>
      </c>
    </row>
    <row r="44" spans="1:17">
      <c r="B44" s="7" t="s">
        <v>44</v>
      </c>
      <c r="D44" s="1" t="str">
        <f>IF(E44=7,"ז",IF(E44=6,"ו",IF(E44=5,"ה",IF(E44=4,"ד",IF(E44=3,"ג",IF(E44=2,"ב","א"))))))</f>
        <v>ז</v>
      </c>
      <c r="E44">
        <f>IF(T23-1-1&lt;=0,T23-1-1+7,T23-1-1)</f>
        <v>7</v>
      </c>
      <c r="F44" s="1"/>
    </row>
    <row r="45" spans="1:17">
      <c r="A45" s="1" t="s">
        <v>45</v>
      </c>
      <c r="C45" t="s">
        <v>46</v>
      </c>
    </row>
    <row r="46" spans="1:17">
      <c r="A46" s="1" t="s">
        <v>47</v>
      </c>
    </row>
    <row r="47" spans="1:17">
      <c r="A47" s="1" t="s">
        <v>48</v>
      </c>
    </row>
    <row r="48" spans="1:17">
      <c r="A48" s="1" t="s">
        <v>49</v>
      </c>
    </row>
    <row r="49" spans="1:3">
      <c r="A49" s="1" t="s">
        <v>50</v>
      </c>
    </row>
    <row r="50" spans="1:3">
      <c r="A50" s="1" t="s">
        <v>51</v>
      </c>
    </row>
    <row r="51" spans="1:3">
      <c r="A51" s="1" t="s">
        <v>52</v>
      </c>
    </row>
    <row r="52" spans="1:3">
      <c r="A52" s="1" t="s">
        <v>53</v>
      </c>
      <c r="B52">
        <v>1</v>
      </c>
      <c r="C52" t="s">
        <v>54</v>
      </c>
    </row>
    <row r="53" spans="1:3">
      <c r="A53" s="1" t="s">
        <v>47</v>
      </c>
      <c r="B53">
        <v>2</v>
      </c>
      <c r="C53" t="s">
        <v>54</v>
      </c>
    </row>
    <row r="54" spans="1:3">
      <c r="A54" s="1" t="s">
        <v>48</v>
      </c>
      <c r="B54">
        <v>3</v>
      </c>
      <c r="C54" t="s">
        <v>55</v>
      </c>
    </row>
    <row r="55" spans="1:3">
      <c r="A55" s="1" t="s">
        <v>49</v>
      </c>
      <c r="B55">
        <v>4</v>
      </c>
    </row>
    <row r="56" spans="1:3">
      <c r="A56" s="1" t="s">
        <v>50</v>
      </c>
      <c r="B56">
        <v>5</v>
      </c>
    </row>
    <row r="57" spans="1:3">
      <c r="A57" s="1" t="s">
        <v>51</v>
      </c>
      <c r="B57">
        <v>6</v>
      </c>
    </row>
    <row r="58" spans="1:3">
      <c r="A58" s="1" t="s">
        <v>52</v>
      </c>
      <c r="B58">
        <v>7</v>
      </c>
    </row>
    <row r="59" spans="1:3">
      <c r="A59" s="1" t="s">
        <v>53</v>
      </c>
      <c r="B59">
        <v>8</v>
      </c>
    </row>
    <row r="60" spans="1:3">
      <c r="A60" s="1" t="s">
        <v>47</v>
      </c>
      <c r="B60">
        <v>9</v>
      </c>
    </row>
    <row r="61" spans="1:3">
      <c r="A61" s="1" t="s">
        <v>48</v>
      </c>
      <c r="B61">
        <v>10</v>
      </c>
      <c r="C61" t="s">
        <v>56</v>
      </c>
    </row>
    <row r="62" spans="1:3">
      <c r="A62" s="1" t="s">
        <v>49</v>
      </c>
      <c r="B62">
        <v>11</v>
      </c>
    </row>
    <row r="63" spans="1:3">
      <c r="A63" s="1" t="s">
        <v>50</v>
      </c>
      <c r="B63">
        <v>12</v>
      </c>
    </row>
    <row r="64" spans="1:3">
      <c r="A64" s="1" t="s">
        <v>51</v>
      </c>
      <c r="B64">
        <v>13</v>
      </c>
    </row>
    <row r="65" spans="1:3">
      <c r="A65" s="1" t="s">
        <v>52</v>
      </c>
      <c r="B65">
        <v>14</v>
      </c>
    </row>
    <row r="66" spans="1:3">
      <c r="A66" s="1" t="s">
        <v>53</v>
      </c>
      <c r="B66">
        <v>15</v>
      </c>
      <c r="C66" t="s">
        <v>57</v>
      </c>
    </row>
    <row r="67" spans="1:3">
      <c r="A67" s="1" t="s">
        <v>47</v>
      </c>
      <c r="B67">
        <v>16</v>
      </c>
    </row>
    <row r="68" spans="1:3">
      <c r="A68" s="1" t="s">
        <v>48</v>
      </c>
      <c r="B68">
        <v>17</v>
      </c>
    </row>
    <row r="69" spans="1:3">
      <c r="A69" s="1" t="s">
        <v>49</v>
      </c>
      <c r="B69">
        <v>18</v>
      </c>
    </row>
    <row r="70" spans="1:3">
      <c r="A70" s="1" t="s">
        <v>50</v>
      </c>
      <c r="B70">
        <v>19</v>
      </c>
    </row>
    <row r="71" spans="1:3">
      <c r="A71" s="1" t="s">
        <v>51</v>
      </c>
      <c r="B71">
        <v>20</v>
      </c>
    </row>
    <row r="72" spans="1:3">
      <c r="A72" s="1" t="s">
        <v>52</v>
      </c>
      <c r="B72">
        <v>21</v>
      </c>
    </row>
    <row r="73" spans="1:3">
      <c r="A73" s="1" t="s">
        <v>53</v>
      </c>
      <c r="B73">
        <v>22</v>
      </c>
      <c r="C73" t="s">
        <v>58</v>
      </c>
    </row>
    <row r="74" spans="1:3">
      <c r="A74" s="1" t="s">
        <v>47</v>
      </c>
      <c r="B74">
        <v>23</v>
      </c>
    </row>
    <row r="75" spans="1:3">
      <c r="A75" s="1" t="s">
        <v>48</v>
      </c>
      <c r="B75">
        <v>24</v>
      </c>
    </row>
    <row r="76" spans="1:3">
      <c r="A76" s="1" t="s">
        <v>49</v>
      </c>
      <c r="B76">
        <v>25</v>
      </c>
    </row>
    <row r="77" spans="1:3">
      <c r="A77" s="1" t="s">
        <v>50</v>
      </c>
      <c r="B77">
        <v>26</v>
      </c>
    </row>
    <row r="78" spans="1:3">
      <c r="A78" s="1" t="s">
        <v>51</v>
      </c>
      <c r="B78">
        <v>27</v>
      </c>
    </row>
    <row r="79" spans="1:3">
      <c r="A79" s="1" t="s">
        <v>52</v>
      </c>
      <c r="B79">
        <v>28</v>
      </c>
    </row>
    <row r="80" spans="1:3">
      <c r="A80" s="1" t="s">
        <v>53</v>
      </c>
      <c r="B80">
        <v>29</v>
      </c>
    </row>
    <row r="81" spans="1:3">
      <c r="A81" s="1" t="s">
        <v>47</v>
      </c>
      <c r="B81">
        <v>30</v>
      </c>
    </row>
    <row r="82" spans="1:3">
      <c r="A82" s="1" t="s">
        <v>48</v>
      </c>
      <c r="B82">
        <v>31</v>
      </c>
      <c r="C82" t="s">
        <v>59</v>
      </c>
    </row>
    <row r="83" spans="1:3">
      <c r="A83" s="1" t="s">
        <v>49</v>
      </c>
      <c r="B83">
        <v>32</v>
      </c>
      <c r="C83" t="s">
        <v>59</v>
      </c>
    </row>
    <row r="84" spans="1:3">
      <c r="A84" s="1" t="s">
        <v>50</v>
      </c>
      <c r="B84">
        <v>33</v>
      </c>
    </row>
    <row r="85" spans="1:3">
      <c r="A85" s="1" t="s">
        <v>51</v>
      </c>
      <c r="B85">
        <v>34</v>
      </c>
    </row>
    <row r="86" spans="1:3">
      <c r="A86" s="1" t="s">
        <v>52</v>
      </c>
      <c r="B86">
        <v>35</v>
      </c>
    </row>
    <row r="87" spans="1:3">
      <c r="A87" s="1" t="s">
        <v>53</v>
      </c>
      <c r="B87">
        <v>36</v>
      </c>
    </row>
    <row r="88" spans="1:3">
      <c r="A88" s="1" t="s">
        <v>47</v>
      </c>
      <c r="B88">
        <v>37</v>
      </c>
    </row>
    <row r="89" spans="1:3">
      <c r="A89" s="1" t="s">
        <v>48</v>
      </c>
      <c r="B89">
        <v>38</v>
      </c>
    </row>
    <row r="90" spans="1:3">
      <c r="A90" s="1" t="s">
        <v>49</v>
      </c>
      <c r="B90">
        <v>39</v>
      </c>
    </row>
    <row r="91" spans="1:3">
      <c r="A91" s="1" t="s">
        <v>50</v>
      </c>
      <c r="B91">
        <v>40</v>
      </c>
    </row>
    <row r="92" spans="1:3">
      <c r="A92" s="1" t="s">
        <v>51</v>
      </c>
      <c r="B92">
        <v>41</v>
      </c>
    </row>
    <row r="93" spans="1:3">
      <c r="A93" s="1" t="s">
        <v>52</v>
      </c>
      <c r="B93">
        <v>42</v>
      </c>
    </row>
    <row r="94" spans="1:3">
      <c r="A94" s="1" t="s">
        <v>53</v>
      </c>
      <c r="B94">
        <v>43</v>
      </c>
    </row>
    <row r="95" spans="1:3">
      <c r="A95" s="1" t="s">
        <v>47</v>
      </c>
      <c r="B95">
        <v>44</v>
      </c>
    </row>
    <row r="96" spans="1:3">
      <c r="A96" s="1" t="s">
        <v>48</v>
      </c>
      <c r="B96">
        <v>45</v>
      </c>
    </row>
    <row r="97" spans="1:2">
      <c r="A97" s="1" t="s">
        <v>49</v>
      </c>
      <c r="B97">
        <v>46</v>
      </c>
    </row>
    <row r="98" spans="1:2">
      <c r="A98" s="1" t="s">
        <v>50</v>
      </c>
      <c r="B98">
        <v>47</v>
      </c>
    </row>
    <row r="99" spans="1:2">
      <c r="A99" s="1" t="s">
        <v>51</v>
      </c>
      <c r="B99">
        <v>48</v>
      </c>
    </row>
    <row r="100" spans="1:2">
      <c r="A100" s="1" t="s">
        <v>52</v>
      </c>
      <c r="B100">
        <v>49</v>
      </c>
    </row>
    <row r="101" spans="1:2">
      <c r="A101" s="1" t="s">
        <v>53</v>
      </c>
      <c r="B101">
        <v>50</v>
      </c>
    </row>
    <row r="102" spans="1:2">
      <c r="A102" s="1" t="s">
        <v>47</v>
      </c>
      <c r="B102">
        <v>51</v>
      </c>
    </row>
    <row r="103" spans="1:2">
      <c r="A103" s="1" t="s">
        <v>48</v>
      </c>
      <c r="B103">
        <v>52</v>
      </c>
    </row>
    <row r="104" spans="1:2">
      <c r="A104" s="1" t="s">
        <v>49</v>
      </c>
      <c r="B104">
        <v>53</v>
      </c>
    </row>
    <row r="105" spans="1:2">
      <c r="A105" s="1" t="s">
        <v>50</v>
      </c>
      <c r="B105">
        <v>54</v>
      </c>
    </row>
    <row r="106" spans="1:2">
      <c r="A106" s="1" t="s">
        <v>51</v>
      </c>
      <c r="B106">
        <v>55</v>
      </c>
    </row>
    <row r="107" spans="1:2">
      <c r="A107" s="1" t="s">
        <v>52</v>
      </c>
      <c r="B107">
        <v>56</v>
      </c>
    </row>
    <row r="108" spans="1:2">
      <c r="A108" s="1" t="s">
        <v>53</v>
      </c>
      <c r="B108">
        <v>57</v>
      </c>
    </row>
    <row r="109" spans="1:2">
      <c r="A109" s="1" t="s">
        <v>47</v>
      </c>
      <c r="B109">
        <v>58</v>
      </c>
    </row>
    <row r="110" spans="1:2">
      <c r="A110" s="1" t="s">
        <v>48</v>
      </c>
      <c r="B110">
        <v>59</v>
      </c>
    </row>
    <row r="111" spans="1:2">
      <c r="A111" s="1" t="s">
        <v>49</v>
      </c>
      <c r="B111">
        <v>60</v>
      </c>
    </row>
    <row r="112" spans="1:2">
      <c r="A112" s="1" t="s">
        <v>50</v>
      </c>
      <c r="B112">
        <v>61</v>
      </c>
    </row>
    <row r="113" spans="1:2">
      <c r="A113" s="1" t="s">
        <v>51</v>
      </c>
      <c r="B113">
        <v>62</v>
      </c>
    </row>
    <row r="114" spans="1:2">
      <c r="A114" s="1" t="s">
        <v>52</v>
      </c>
      <c r="B114">
        <v>63</v>
      </c>
    </row>
    <row r="115" spans="1:2">
      <c r="A115" s="1" t="s">
        <v>53</v>
      </c>
      <c r="B115">
        <v>64</v>
      </c>
    </row>
    <row r="116" spans="1:2">
      <c r="A116" s="1" t="s">
        <v>47</v>
      </c>
      <c r="B116">
        <v>65</v>
      </c>
    </row>
    <row r="117" spans="1:2">
      <c r="A117" s="1" t="s">
        <v>48</v>
      </c>
      <c r="B117">
        <v>66</v>
      </c>
    </row>
    <row r="118" spans="1:2">
      <c r="A118" s="1" t="s">
        <v>49</v>
      </c>
      <c r="B118">
        <v>67</v>
      </c>
    </row>
    <row r="119" spans="1:2">
      <c r="A119" s="1" t="s">
        <v>50</v>
      </c>
      <c r="B119">
        <v>68</v>
      </c>
    </row>
    <row r="120" spans="1:2">
      <c r="A120" s="1" t="s">
        <v>51</v>
      </c>
      <c r="B120">
        <v>69</v>
      </c>
    </row>
    <row r="121" spans="1:2">
      <c r="A121" s="1" t="s">
        <v>52</v>
      </c>
      <c r="B121">
        <v>70</v>
      </c>
    </row>
    <row r="122" spans="1:2">
      <c r="A122" s="1" t="s">
        <v>53</v>
      </c>
      <c r="B122">
        <v>71</v>
      </c>
    </row>
    <row r="123" spans="1:2">
      <c r="A123" s="1" t="s">
        <v>47</v>
      </c>
      <c r="B123">
        <v>72</v>
      </c>
    </row>
    <row r="124" spans="1:2">
      <c r="A124" s="1" t="s">
        <v>48</v>
      </c>
      <c r="B124">
        <v>73</v>
      </c>
    </row>
    <row r="125" spans="1:2">
      <c r="A125" s="1" t="s">
        <v>49</v>
      </c>
      <c r="B125">
        <v>74</v>
      </c>
    </row>
    <row r="126" spans="1:2">
      <c r="A126" s="1" t="s">
        <v>50</v>
      </c>
      <c r="B126">
        <v>75</v>
      </c>
    </row>
    <row r="127" spans="1:2">
      <c r="A127" s="1" t="s">
        <v>51</v>
      </c>
      <c r="B127">
        <v>76</v>
      </c>
    </row>
    <row r="128" spans="1:2">
      <c r="A128" s="1" t="s">
        <v>52</v>
      </c>
      <c r="B128">
        <v>77</v>
      </c>
    </row>
    <row r="129" spans="1:2">
      <c r="A129" s="1" t="s">
        <v>53</v>
      </c>
      <c r="B129">
        <v>78</v>
      </c>
    </row>
    <row r="130" spans="1:2">
      <c r="A130" s="1" t="s">
        <v>47</v>
      </c>
      <c r="B130">
        <v>79</v>
      </c>
    </row>
    <row r="131" spans="1:2">
      <c r="A131" s="1" t="s">
        <v>48</v>
      </c>
      <c r="B131">
        <v>80</v>
      </c>
    </row>
    <row r="132" spans="1:2">
      <c r="A132" s="1" t="s">
        <v>49</v>
      </c>
      <c r="B132">
        <v>81</v>
      </c>
    </row>
    <row r="133" spans="1:2">
      <c r="A133" s="1" t="s">
        <v>50</v>
      </c>
      <c r="B133">
        <v>82</v>
      </c>
    </row>
    <row r="134" spans="1:2">
      <c r="A134" s="1" t="s">
        <v>51</v>
      </c>
      <c r="B134">
        <v>83</v>
      </c>
    </row>
    <row r="135" spans="1:2">
      <c r="A135" s="1" t="s">
        <v>52</v>
      </c>
      <c r="B135">
        <v>84</v>
      </c>
    </row>
    <row r="136" spans="1:2">
      <c r="A136" s="1" t="s">
        <v>53</v>
      </c>
      <c r="B136">
        <v>85</v>
      </c>
    </row>
    <row r="137" spans="1:2">
      <c r="A137" s="1" t="s">
        <v>47</v>
      </c>
      <c r="B137">
        <v>86</v>
      </c>
    </row>
    <row r="138" spans="1:2">
      <c r="A138" s="1" t="s">
        <v>48</v>
      </c>
      <c r="B138">
        <v>87</v>
      </c>
    </row>
    <row r="139" spans="1:2">
      <c r="A139" s="1" t="s">
        <v>49</v>
      </c>
      <c r="B139">
        <v>88</v>
      </c>
    </row>
    <row r="140" spans="1:2">
      <c r="A140" s="1" t="s">
        <v>50</v>
      </c>
      <c r="B140">
        <v>89</v>
      </c>
    </row>
    <row r="141" spans="1:2">
      <c r="A141" s="1" t="s">
        <v>51</v>
      </c>
      <c r="B141">
        <v>90</v>
      </c>
    </row>
    <row r="142" spans="1:2">
      <c r="A142" s="1" t="s">
        <v>52</v>
      </c>
      <c r="B142">
        <v>91</v>
      </c>
    </row>
    <row r="143" spans="1:2">
      <c r="A143" s="1" t="s">
        <v>53</v>
      </c>
      <c r="B143">
        <v>92</v>
      </c>
    </row>
    <row r="144" spans="1:2">
      <c r="A144" s="1" t="s">
        <v>47</v>
      </c>
      <c r="B144">
        <v>93</v>
      </c>
    </row>
    <row r="145" spans="1:2">
      <c r="A145" s="1" t="s">
        <v>48</v>
      </c>
      <c r="B145">
        <v>94</v>
      </c>
    </row>
    <row r="146" spans="1:2">
      <c r="A146" s="1" t="s">
        <v>49</v>
      </c>
      <c r="B146">
        <v>95</v>
      </c>
    </row>
    <row r="147" spans="1:2">
      <c r="A147" s="1" t="s">
        <v>50</v>
      </c>
      <c r="B147">
        <v>96</v>
      </c>
    </row>
    <row r="148" spans="1:2">
      <c r="A148" s="1" t="s">
        <v>51</v>
      </c>
      <c r="B148">
        <v>97</v>
      </c>
    </row>
    <row r="149" spans="1:2">
      <c r="A149" s="1" t="s">
        <v>52</v>
      </c>
      <c r="B149">
        <v>98</v>
      </c>
    </row>
    <row r="150" spans="1:2">
      <c r="A150" s="1" t="s">
        <v>53</v>
      </c>
      <c r="B150">
        <v>99</v>
      </c>
    </row>
    <row r="151" spans="1:2">
      <c r="A151" s="1" t="s">
        <v>47</v>
      </c>
      <c r="B151">
        <v>100</v>
      </c>
    </row>
    <row r="152" spans="1:2">
      <c r="A152" s="1" t="s">
        <v>48</v>
      </c>
      <c r="B152">
        <v>101</v>
      </c>
    </row>
    <row r="153" spans="1:2">
      <c r="A153" s="1" t="s">
        <v>49</v>
      </c>
      <c r="B153">
        <v>102</v>
      </c>
    </row>
    <row r="154" spans="1:2">
      <c r="A154" s="1" t="s">
        <v>50</v>
      </c>
      <c r="B154">
        <v>103</v>
      </c>
    </row>
    <row r="155" spans="1:2">
      <c r="A155" s="1" t="s">
        <v>51</v>
      </c>
      <c r="B155">
        <v>104</v>
      </c>
    </row>
    <row r="156" spans="1:2">
      <c r="A156" s="1" t="s">
        <v>52</v>
      </c>
      <c r="B156">
        <v>105</v>
      </c>
    </row>
    <row r="157" spans="1:2">
      <c r="A157" s="1" t="s">
        <v>53</v>
      </c>
      <c r="B157">
        <v>106</v>
      </c>
    </row>
    <row r="158" spans="1:2">
      <c r="A158" s="1" t="s">
        <v>47</v>
      </c>
      <c r="B158">
        <v>107</v>
      </c>
    </row>
    <row r="159" spans="1:2">
      <c r="A159" s="1" t="s">
        <v>48</v>
      </c>
      <c r="B159">
        <v>108</v>
      </c>
    </row>
    <row r="160" spans="1:2">
      <c r="A160" s="1" t="s">
        <v>49</v>
      </c>
      <c r="B160">
        <v>109</v>
      </c>
    </row>
    <row r="161" spans="1:2">
      <c r="A161" s="1" t="s">
        <v>50</v>
      </c>
      <c r="B161">
        <v>110</v>
      </c>
    </row>
    <row r="162" spans="1:2">
      <c r="A162" s="1" t="s">
        <v>51</v>
      </c>
      <c r="B162">
        <v>111</v>
      </c>
    </row>
    <row r="163" spans="1:2">
      <c r="A163" s="1" t="s">
        <v>52</v>
      </c>
      <c r="B163">
        <v>112</v>
      </c>
    </row>
    <row r="164" spans="1:2">
      <c r="A164" s="1" t="s">
        <v>53</v>
      </c>
      <c r="B164">
        <v>113</v>
      </c>
    </row>
    <row r="165" spans="1:2">
      <c r="A165" s="1" t="s">
        <v>47</v>
      </c>
      <c r="B165">
        <v>114</v>
      </c>
    </row>
    <row r="166" spans="1:2">
      <c r="A166" s="1" t="s">
        <v>48</v>
      </c>
      <c r="B166">
        <v>115</v>
      </c>
    </row>
    <row r="167" spans="1:2">
      <c r="A167" s="1" t="s">
        <v>49</v>
      </c>
      <c r="B167">
        <v>116</v>
      </c>
    </row>
    <row r="168" spans="1:2">
      <c r="A168" s="1" t="s">
        <v>50</v>
      </c>
      <c r="B168">
        <v>117</v>
      </c>
    </row>
    <row r="169" spans="1:2">
      <c r="A169" s="1" t="s">
        <v>51</v>
      </c>
      <c r="B169">
        <v>118</v>
      </c>
    </row>
    <row r="170" spans="1:2">
      <c r="A170" s="1" t="s">
        <v>52</v>
      </c>
      <c r="B170">
        <v>119</v>
      </c>
    </row>
    <row r="171" spans="1:2">
      <c r="A171" s="1" t="s">
        <v>53</v>
      </c>
      <c r="B171">
        <v>120</v>
      </c>
    </row>
    <row r="172" spans="1:2">
      <c r="A172" s="1" t="s">
        <v>47</v>
      </c>
      <c r="B172">
        <v>121</v>
      </c>
    </row>
    <row r="173" spans="1:2">
      <c r="A173" s="1" t="s">
        <v>48</v>
      </c>
      <c r="B173">
        <v>122</v>
      </c>
    </row>
    <row r="174" spans="1:2">
      <c r="A174" s="1" t="s">
        <v>49</v>
      </c>
      <c r="B174">
        <v>123</v>
      </c>
    </row>
    <row r="175" spans="1:2">
      <c r="A175" s="1" t="s">
        <v>50</v>
      </c>
      <c r="B175">
        <v>124</v>
      </c>
    </row>
    <row r="176" spans="1:2">
      <c r="A176" s="1" t="s">
        <v>51</v>
      </c>
      <c r="B176">
        <v>125</v>
      </c>
    </row>
    <row r="177" spans="1:2">
      <c r="A177" s="1" t="s">
        <v>52</v>
      </c>
      <c r="B177">
        <v>126</v>
      </c>
    </row>
    <row r="178" spans="1:2">
      <c r="A178" s="1" t="s">
        <v>53</v>
      </c>
      <c r="B178">
        <v>127</v>
      </c>
    </row>
    <row r="179" spans="1:2">
      <c r="A179" s="1" t="s">
        <v>47</v>
      </c>
      <c r="B179">
        <v>128</v>
      </c>
    </row>
    <row r="180" spans="1:2">
      <c r="A180" s="1" t="s">
        <v>48</v>
      </c>
      <c r="B180">
        <v>129</v>
      </c>
    </row>
    <row r="181" spans="1:2">
      <c r="A181" s="1" t="s">
        <v>49</v>
      </c>
      <c r="B181">
        <v>130</v>
      </c>
    </row>
    <row r="182" spans="1:2">
      <c r="A182" s="1" t="s">
        <v>50</v>
      </c>
      <c r="B182">
        <v>131</v>
      </c>
    </row>
    <row r="183" spans="1:2">
      <c r="A183" s="1" t="s">
        <v>51</v>
      </c>
      <c r="B183">
        <v>132</v>
      </c>
    </row>
    <row r="184" spans="1:2">
      <c r="A184" s="1" t="s">
        <v>52</v>
      </c>
      <c r="B184">
        <v>133</v>
      </c>
    </row>
    <row r="185" spans="1:2">
      <c r="A185" s="1" t="s">
        <v>53</v>
      </c>
      <c r="B185">
        <v>134</v>
      </c>
    </row>
    <row r="186" spans="1:2">
      <c r="A186" s="1" t="s">
        <v>47</v>
      </c>
      <c r="B186">
        <v>135</v>
      </c>
    </row>
    <row r="187" spans="1:2">
      <c r="A187" s="1" t="s">
        <v>48</v>
      </c>
      <c r="B187">
        <v>136</v>
      </c>
    </row>
    <row r="188" spans="1:2">
      <c r="A188" s="1" t="s">
        <v>49</v>
      </c>
      <c r="B188">
        <v>137</v>
      </c>
    </row>
    <row r="189" spans="1:2">
      <c r="A189" s="1" t="s">
        <v>50</v>
      </c>
      <c r="B189">
        <v>138</v>
      </c>
    </row>
    <row r="190" spans="1:2">
      <c r="A190" s="1" t="s">
        <v>51</v>
      </c>
      <c r="B190">
        <v>139</v>
      </c>
    </row>
    <row r="191" spans="1:2">
      <c r="A191" s="1" t="s">
        <v>52</v>
      </c>
      <c r="B191">
        <v>140</v>
      </c>
    </row>
    <row r="192" spans="1:2">
      <c r="A192" s="1" t="s">
        <v>53</v>
      </c>
      <c r="B192">
        <v>141</v>
      </c>
    </row>
    <row r="193" spans="1:2">
      <c r="A193" s="1" t="s">
        <v>47</v>
      </c>
      <c r="B193">
        <v>142</v>
      </c>
    </row>
    <row r="194" spans="1:2">
      <c r="A194" s="1" t="s">
        <v>48</v>
      </c>
      <c r="B194">
        <v>143</v>
      </c>
    </row>
    <row r="195" spans="1:2">
      <c r="A195" s="1" t="s">
        <v>49</v>
      </c>
      <c r="B195">
        <v>144</v>
      </c>
    </row>
    <row r="196" spans="1:2">
      <c r="A196" s="1" t="s">
        <v>50</v>
      </c>
      <c r="B196">
        <v>145</v>
      </c>
    </row>
    <row r="197" spans="1:2">
      <c r="A197" s="1" t="s">
        <v>51</v>
      </c>
      <c r="B197">
        <v>146</v>
      </c>
    </row>
    <row r="198" spans="1:2">
      <c r="A198" s="1" t="s">
        <v>52</v>
      </c>
      <c r="B198">
        <v>147</v>
      </c>
    </row>
    <row r="199" spans="1:2">
      <c r="A199" s="1" t="s">
        <v>53</v>
      </c>
      <c r="B199">
        <v>148</v>
      </c>
    </row>
    <row r="200" spans="1:2">
      <c r="A200" s="1" t="s">
        <v>47</v>
      </c>
      <c r="B200">
        <v>149</v>
      </c>
    </row>
    <row r="201" spans="1:2">
      <c r="A201" s="1" t="s">
        <v>48</v>
      </c>
      <c r="B201">
        <v>150</v>
      </c>
    </row>
    <row r="202" spans="1:2">
      <c r="A202" s="1" t="s">
        <v>49</v>
      </c>
      <c r="B202">
        <v>151</v>
      </c>
    </row>
    <row r="203" spans="1:2">
      <c r="A203" s="1" t="s">
        <v>50</v>
      </c>
      <c r="B203">
        <v>152</v>
      </c>
    </row>
    <row r="204" spans="1:2">
      <c r="A204" s="1" t="s">
        <v>51</v>
      </c>
      <c r="B204">
        <v>153</v>
      </c>
    </row>
    <row r="205" spans="1:2">
      <c r="A205" s="1" t="s">
        <v>52</v>
      </c>
      <c r="B205">
        <v>154</v>
      </c>
    </row>
    <row r="206" spans="1:2">
      <c r="A206" s="1" t="s">
        <v>53</v>
      </c>
      <c r="B206">
        <v>155</v>
      </c>
    </row>
    <row r="207" spans="1:2">
      <c r="A207" s="1" t="s">
        <v>47</v>
      </c>
      <c r="B207">
        <v>156</v>
      </c>
    </row>
    <row r="208" spans="1:2">
      <c r="A208" s="1" t="s">
        <v>48</v>
      </c>
      <c r="B208">
        <v>157</v>
      </c>
    </row>
    <row r="209" spans="1:2">
      <c r="A209" s="1" t="s">
        <v>49</v>
      </c>
      <c r="B209">
        <v>158</v>
      </c>
    </row>
    <row r="210" spans="1:2">
      <c r="A210" s="1" t="s">
        <v>50</v>
      </c>
      <c r="B210">
        <v>159</v>
      </c>
    </row>
    <row r="211" spans="1:2">
      <c r="A211" s="1" t="s">
        <v>51</v>
      </c>
      <c r="B211">
        <v>160</v>
      </c>
    </row>
    <row r="212" spans="1:2">
      <c r="A212" s="1" t="s">
        <v>52</v>
      </c>
      <c r="B212">
        <v>161</v>
      </c>
    </row>
    <row r="213" spans="1:2">
      <c r="A213" s="1" t="s">
        <v>53</v>
      </c>
      <c r="B213">
        <v>162</v>
      </c>
    </row>
    <row r="214" spans="1:2">
      <c r="A214" s="1" t="s">
        <v>47</v>
      </c>
      <c r="B214">
        <v>163</v>
      </c>
    </row>
    <row r="215" spans="1:2">
      <c r="A215" s="1" t="s">
        <v>48</v>
      </c>
      <c r="B215">
        <v>164</v>
      </c>
    </row>
    <row r="216" spans="1:2">
      <c r="A216" s="1" t="s">
        <v>49</v>
      </c>
      <c r="B216">
        <v>165</v>
      </c>
    </row>
    <row r="217" spans="1:2">
      <c r="A217" s="1" t="s">
        <v>50</v>
      </c>
      <c r="B217">
        <v>166</v>
      </c>
    </row>
    <row r="218" spans="1:2">
      <c r="A218" s="1" t="s">
        <v>51</v>
      </c>
      <c r="B218">
        <v>167</v>
      </c>
    </row>
    <row r="219" spans="1:2">
      <c r="A219" s="1" t="s">
        <v>52</v>
      </c>
      <c r="B219">
        <v>168</v>
      </c>
    </row>
    <row r="220" spans="1:2">
      <c r="A220" s="1" t="s">
        <v>53</v>
      </c>
      <c r="B220">
        <v>169</v>
      </c>
    </row>
    <row r="221" spans="1:2">
      <c r="A221" s="1" t="s">
        <v>47</v>
      </c>
      <c r="B221">
        <v>170</v>
      </c>
    </row>
    <row r="222" spans="1:2">
      <c r="A222" s="1" t="s">
        <v>48</v>
      </c>
      <c r="B222">
        <v>171</v>
      </c>
    </row>
    <row r="223" spans="1:2">
      <c r="A223" s="1" t="s">
        <v>49</v>
      </c>
      <c r="B223">
        <v>172</v>
      </c>
    </row>
    <row r="224" spans="1:2">
      <c r="A224" s="1" t="s">
        <v>50</v>
      </c>
      <c r="B224">
        <v>173</v>
      </c>
    </row>
    <row r="225" spans="1:2">
      <c r="A225" s="1" t="s">
        <v>51</v>
      </c>
      <c r="B225">
        <v>174</v>
      </c>
    </row>
    <row r="226" spans="1:2">
      <c r="A226" s="1" t="s">
        <v>52</v>
      </c>
      <c r="B226">
        <v>175</v>
      </c>
    </row>
    <row r="227" spans="1:2">
      <c r="A227" s="1" t="s">
        <v>53</v>
      </c>
      <c r="B227">
        <v>176</v>
      </c>
    </row>
    <row r="228" spans="1:2">
      <c r="A228" s="1" t="s">
        <v>47</v>
      </c>
      <c r="B228">
        <v>177</v>
      </c>
    </row>
    <row r="229" spans="1:2">
      <c r="A229" s="1" t="s">
        <v>48</v>
      </c>
      <c r="B229">
        <v>178</v>
      </c>
    </row>
    <row r="230" spans="1:2">
      <c r="A230" s="1" t="s">
        <v>49</v>
      </c>
      <c r="B230">
        <v>179</v>
      </c>
    </row>
    <row r="231" spans="1:2">
      <c r="A231" s="1" t="s">
        <v>50</v>
      </c>
      <c r="B231">
        <v>180</v>
      </c>
    </row>
    <row r="232" spans="1:2">
      <c r="A232" s="1" t="s">
        <v>51</v>
      </c>
      <c r="B232">
        <v>181</v>
      </c>
    </row>
    <row r="233" spans="1:2">
      <c r="A233" s="1" t="s">
        <v>52</v>
      </c>
      <c r="B233">
        <v>182</v>
      </c>
    </row>
    <row r="234" spans="1:2">
      <c r="A234" s="1" t="s">
        <v>53</v>
      </c>
      <c r="B234">
        <v>183</v>
      </c>
    </row>
    <row r="235" spans="1:2">
      <c r="A235" s="1" t="s">
        <v>47</v>
      </c>
      <c r="B235">
        <v>184</v>
      </c>
    </row>
    <row r="236" spans="1:2">
      <c r="A236" s="1" t="s">
        <v>48</v>
      </c>
      <c r="B236">
        <v>185</v>
      </c>
    </row>
    <row r="237" spans="1:2">
      <c r="A237" s="1" t="s">
        <v>49</v>
      </c>
      <c r="B237">
        <v>186</v>
      </c>
    </row>
    <row r="238" spans="1:2">
      <c r="A238" s="1" t="s">
        <v>50</v>
      </c>
      <c r="B238">
        <v>187</v>
      </c>
    </row>
    <row r="239" spans="1:2">
      <c r="A239" s="1" t="s">
        <v>51</v>
      </c>
      <c r="B239">
        <v>188</v>
      </c>
    </row>
    <row r="240" spans="1:2">
      <c r="A240" s="1" t="s">
        <v>52</v>
      </c>
      <c r="B240">
        <v>189</v>
      </c>
    </row>
    <row r="241" spans="1:2">
      <c r="A241" s="1" t="s">
        <v>53</v>
      </c>
      <c r="B241">
        <v>190</v>
      </c>
    </row>
    <row r="242" spans="1:2">
      <c r="A242" s="1" t="s">
        <v>47</v>
      </c>
      <c r="B242">
        <v>191</v>
      </c>
    </row>
    <row r="243" spans="1:2">
      <c r="A243" s="1" t="s">
        <v>48</v>
      </c>
      <c r="B243">
        <v>192</v>
      </c>
    </row>
    <row r="244" spans="1:2">
      <c r="A244" s="1" t="s">
        <v>49</v>
      </c>
      <c r="B244">
        <v>193</v>
      </c>
    </row>
    <row r="245" spans="1:2">
      <c r="A245" s="1" t="s">
        <v>50</v>
      </c>
      <c r="B245">
        <v>194</v>
      </c>
    </row>
    <row r="246" spans="1:2">
      <c r="A246" s="1" t="s">
        <v>51</v>
      </c>
      <c r="B246">
        <v>195</v>
      </c>
    </row>
    <row r="247" spans="1:2">
      <c r="A247" s="1" t="s">
        <v>52</v>
      </c>
      <c r="B247">
        <v>196</v>
      </c>
    </row>
    <row r="248" spans="1:2">
      <c r="A248" s="1" t="s">
        <v>53</v>
      </c>
      <c r="B248">
        <v>197</v>
      </c>
    </row>
    <row r="249" spans="1:2">
      <c r="A249" s="1" t="s">
        <v>47</v>
      </c>
      <c r="B249">
        <v>198</v>
      </c>
    </row>
    <row r="250" spans="1:2">
      <c r="A250" s="1" t="s">
        <v>48</v>
      </c>
      <c r="B250">
        <v>199</v>
      </c>
    </row>
    <row r="251" spans="1:2">
      <c r="A251" s="1" t="s">
        <v>49</v>
      </c>
      <c r="B251">
        <v>200</v>
      </c>
    </row>
    <row r="252" spans="1:2">
      <c r="A252" s="1" t="s">
        <v>50</v>
      </c>
      <c r="B252">
        <v>201</v>
      </c>
    </row>
    <row r="253" spans="1:2">
      <c r="A253" s="1" t="s">
        <v>51</v>
      </c>
      <c r="B253">
        <v>202</v>
      </c>
    </row>
    <row r="254" spans="1:2">
      <c r="A254" s="1" t="s">
        <v>52</v>
      </c>
      <c r="B254">
        <v>203</v>
      </c>
    </row>
    <row r="255" spans="1:2">
      <c r="A255" s="1" t="s">
        <v>53</v>
      </c>
      <c r="B255">
        <v>204</v>
      </c>
    </row>
    <row r="256" spans="1:2">
      <c r="A256" s="1" t="s">
        <v>47</v>
      </c>
      <c r="B256">
        <v>205</v>
      </c>
    </row>
    <row r="257" spans="1:2">
      <c r="A257" s="1" t="s">
        <v>48</v>
      </c>
      <c r="B257">
        <v>206</v>
      </c>
    </row>
    <row r="258" spans="1:2">
      <c r="A258" s="1" t="s">
        <v>49</v>
      </c>
      <c r="B258">
        <v>207</v>
      </c>
    </row>
    <row r="259" spans="1:2">
      <c r="A259" s="1" t="s">
        <v>50</v>
      </c>
      <c r="B259">
        <v>208</v>
      </c>
    </row>
    <row r="260" spans="1:2">
      <c r="A260" s="1" t="s">
        <v>51</v>
      </c>
      <c r="B260">
        <v>209</v>
      </c>
    </row>
    <row r="261" spans="1:2">
      <c r="A261" s="1" t="s">
        <v>52</v>
      </c>
      <c r="B261">
        <v>210</v>
      </c>
    </row>
    <row r="262" spans="1:2">
      <c r="A262" s="1" t="s">
        <v>53</v>
      </c>
      <c r="B262">
        <v>211</v>
      </c>
    </row>
    <row r="263" spans="1:2">
      <c r="A263" s="1" t="s">
        <v>47</v>
      </c>
      <c r="B263">
        <v>212</v>
      </c>
    </row>
    <row r="264" spans="1:2">
      <c r="A264" s="1" t="s">
        <v>48</v>
      </c>
      <c r="B264">
        <v>213</v>
      </c>
    </row>
    <row r="265" spans="1:2">
      <c r="A265" s="1" t="s">
        <v>49</v>
      </c>
      <c r="B265">
        <v>214</v>
      </c>
    </row>
    <row r="266" spans="1:2">
      <c r="A266" s="1" t="s">
        <v>50</v>
      </c>
      <c r="B266">
        <v>215</v>
      </c>
    </row>
    <row r="267" spans="1:2">
      <c r="A267" s="1" t="s">
        <v>51</v>
      </c>
      <c r="B267">
        <v>216</v>
      </c>
    </row>
    <row r="268" spans="1:2">
      <c r="A268" s="1" t="s">
        <v>52</v>
      </c>
      <c r="B268">
        <v>217</v>
      </c>
    </row>
    <row r="269" spans="1:2">
      <c r="A269" s="1" t="s">
        <v>53</v>
      </c>
      <c r="B269">
        <v>218</v>
      </c>
    </row>
    <row r="270" spans="1:2">
      <c r="A270" s="1" t="s">
        <v>47</v>
      </c>
      <c r="B270">
        <v>219</v>
      </c>
    </row>
    <row r="271" spans="1:2">
      <c r="A271" s="1" t="s">
        <v>48</v>
      </c>
      <c r="B271">
        <v>220</v>
      </c>
    </row>
    <row r="272" spans="1:2">
      <c r="A272" s="1" t="s">
        <v>49</v>
      </c>
      <c r="B272">
        <v>221</v>
      </c>
    </row>
    <row r="273" spans="1:2">
      <c r="A273" s="1" t="s">
        <v>50</v>
      </c>
      <c r="B273">
        <v>222</v>
      </c>
    </row>
    <row r="274" spans="1:2">
      <c r="A274" s="1" t="s">
        <v>51</v>
      </c>
      <c r="B274">
        <v>223</v>
      </c>
    </row>
    <row r="275" spans="1:2">
      <c r="A275" s="1" t="s">
        <v>52</v>
      </c>
      <c r="B275">
        <v>224</v>
      </c>
    </row>
    <row r="276" spans="1:2">
      <c r="A276" s="1" t="s">
        <v>53</v>
      </c>
      <c r="B276">
        <v>225</v>
      </c>
    </row>
    <row r="277" spans="1:2">
      <c r="A277" s="1" t="s">
        <v>47</v>
      </c>
      <c r="B277">
        <v>226</v>
      </c>
    </row>
    <row r="278" spans="1:2">
      <c r="A278" s="1" t="s">
        <v>48</v>
      </c>
      <c r="B278">
        <v>227</v>
      </c>
    </row>
    <row r="279" spans="1:2">
      <c r="A279" s="1" t="s">
        <v>49</v>
      </c>
      <c r="B279">
        <v>228</v>
      </c>
    </row>
    <row r="280" spans="1:2">
      <c r="A280" s="1" t="s">
        <v>50</v>
      </c>
      <c r="B280">
        <v>229</v>
      </c>
    </row>
    <row r="281" spans="1:2">
      <c r="A281" s="1" t="s">
        <v>51</v>
      </c>
      <c r="B281">
        <v>230</v>
      </c>
    </row>
    <row r="282" spans="1:2">
      <c r="A282" s="1" t="s">
        <v>52</v>
      </c>
      <c r="B282">
        <v>231</v>
      </c>
    </row>
    <row r="283" spans="1:2">
      <c r="A283" s="1" t="s">
        <v>53</v>
      </c>
      <c r="B283">
        <v>232</v>
      </c>
    </row>
    <row r="284" spans="1:2">
      <c r="A284" s="1" t="s">
        <v>47</v>
      </c>
      <c r="B284">
        <v>233</v>
      </c>
    </row>
    <row r="285" spans="1:2">
      <c r="A285" s="1" t="s">
        <v>48</v>
      </c>
      <c r="B285">
        <v>234</v>
      </c>
    </row>
    <row r="286" spans="1:2">
      <c r="A286" s="1" t="s">
        <v>49</v>
      </c>
      <c r="B286">
        <v>235</v>
      </c>
    </row>
    <row r="287" spans="1:2">
      <c r="A287" s="1" t="s">
        <v>50</v>
      </c>
      <c r="B287">
        <v>236</v>
      </c>
    </row>
    <row r="288" spans="1:2">
      <c r="A288" s="1" t="s">
        <v>51</v>
      </c>
      <c r="B288">
        <v>237</v>
      </c>
    </row>
    <row r="289" spans="1:2">
      <c r="A289" s="1" t="s">
        <v>52</v>
      </c>
      <c r="B289">
        <v>238</v>
      </c>
    </row>
    <row r="290" spans="1:2">
      <c r="A290" s="1" t="s">
        <v>53</v>
      </c>
      <c r="B290">
        <v>239</v>
      </c>
    </row>
    <row r="291" spans="1:2">
      <c r="A291" s="1" t="s">
        <v>47</v>
      </c>
      <c r="B291">
        <v>240</v>
      </c>
    </row>
    <row r="292" spans="1:2">
      <c r="A292" s="1" t="s">
        <v>48</v>
      </c>
      <c r="B292">
        <v>241</v>
      </c>
    </row>
    <row r="293" spans="1:2">
      <c r="A293" s="1" t="s">
        <v>49</v>
      </c>
      <c r="B293">
        <v>242</v>
      </c>
    </row>
    <row r="294" spans="1:2">
      <c r="A294" s="1" t="s">
        <v>50</v>
      </c>
      <c r="B294">
        <v>243</v>
      </c>
    </row>
    <row r="295" spans="1:2">
      <c r="A295" s="1" t="s">
        <v>51</v>
      </c>
      <c r="B295">
        <v>244</v>
      </c>
    </row>
    <row r="296" spans="1:2">
      <c r="A296" s="1" t="s">
        <v>52</v>
      </c>
      <c r="B296">
        <v>245</v>
      </c>
    </row>
    <row r="297" spans="1:2">
      <c r="A297" s="1" t="s">
        <v>53</v>
      </c>
      <c r="B297">
        <v>246</v>
      </c>
    </row>
    <row r="298" spans="1:2">
      <c r="A298" s="1" t="s">
        <v>47</v>
      </c>
      <c r="B298">
        <v>247</v>
      </c>
    </row>
    <row r="299" spans="1:2">
      <c r="A299" s="1" t="s">
        <v>48</v>
      </c>
      <c r="B299">
        <v>248</v>
      </c>
    </row>
    <row r="300" spans="1:2">
      <c r="A300" s="1" t="s">
        <v>49</v>
      </c>
      <c r="B300">
        <v>249</v>
      </c>
    </row>
    <row r="301" spans="1:2">
      <c r="A301" s="1" t="s">
        <v>50</v>
      </c>
      <c r="B301">
        <v>250</v>
      </c>
    </row>
    <row r="302" spans="1:2">
      <c r="A302" s="1" t="s">
        <v>51</v>
      </c>
      <c r="B302">
        <v>251</v>
      </c>
    </row>
    <row r="303" spans="1:2">
      <c r="A303" s="1" t="s">
        <v>52</v>
      </c>
      <c r="B303">
        <v>252</v>
      </c>
    </row>
    <row r="304" spans="1:2">
      <c r="A304" s="1" t="s">
        <v>53</v>
      </c>
      <c r="B304">
        <v>253</v>
      </c>
    </row>
    <row r="305" spans="1:2">
      <c r="A305" s="1" t="s">
        <v>47</v>
      </c>
      <c r="B305">
        <v>254</v>
      </c>
    </row>
    <row r="306" spans="1:2">
      <c r="A306" s="1" t="s">
        <v>48</v>
      </c>
      <c r="B306">
        <v>255</v>
      </c>
    </row>
    <row r="307" spans="1:2">
      <c r="A307" s="1" t="s">
        <v>49</v>
      </c>
      <c r="B307">
        <v>256</v>
      </c>
    </row>
    <row r="308" spans="1:2">
      <c r="A308" s="1" t="s">
        <v>50</v>
      </c>
      <c r="B308">
        <v>257</v>
      </c>
    </row>
    <row r="309" spans="1:2">
      <c r="A309" s="1" t="s">
        <v>51</v>
      </c>
      <c r="B309">
        <v>258</v>
      </c>
    </row>
    <row r="310" spans="1:2">
      <c r="A310" s="1" t="s">
        <v>52</v>
      </c>
      <c r="B310">
        <v>259</v>
      </c>
    </row>
    <row r="311" spans="1:2">
      <c r="A311" s="1" t="s">
        <v>53</v>
      </c>
      <c r="B311">
        <v>260</v>
      </c>
    </row>
    <row r="312" spans="1:2">
      <c r="A312" s="1" t="s">
        <v>47</v>
      </c>
      <c r="B312">
        <v>261</v>
      </c>
    </row>
    <row r="313" spans="1:2">
      <c r="A313" s="1" t="s">
        <v>48</v>
      </c>
      <c r="B313">
        <v>262</v>
      </c>
    </row>
    <row r="314" spans="1:2">
      <c r="A314" s="1" t="s">
        <v>49</v>
      </c>
      <c r="B314">
        <v>263</v>
      </c>
    </row>
    <row r="315" spans="1:2">
      <c r="A315" s="1" t="s">
        <v>50</v>
      </c>
      <c r="B315">
        <v>264</v>
      </c>
    </row>
    <row r="316" spans="1:2">
      <c r="A316" s="1" t="s">
        <v>51</v>
      </c>
      <c r="B316">
        <v>265</v>
      </c>
    </row>
    <row r="317" spans="1:2">
      <c r="A317" s="1" t="s">
        <v>52</v>
      </c>
      <c r="B317">
        <v>266</v>
      </c>
    </row>
    <row r="318" spans="1:2">
      <c r="A318" s="1" t="s">
        <v>53</v>
      </c>
      <c r="B318">
        <v>267</v>
      </c>
    </row>
    <row r="319" spans="1:2">
      <c r="A319" s="1" t="s">
        <v>47</v>
      </c>
      <c r="B319">
        <v>268</v>
      </c>
    </row>
    <row r="320" spans="1:2">
      <c r="A320" s="1" t="s">
        <v>48</v>
      </c>
      <c r="B320">
        <v>269</v>
      </c>
    </row>
    <row r="321" spans="1:2">
      <c r="A321" s="1" t="s">
        <v>49</v>
      </c>
      <c r="B321">
        <v>270</v>
      </c>
    </row>
    <row r="322" spans="1:2">
      <c r="A322" s="1" t="s">
        <v>50</v>
      </c>
      <c r="B322">
        <v>271</v>
      </c>
    </row>
    <row r="323" spans="1:2">
      <c r="A323" s="1" t="s">
        <v>51</v>
      </c>
      <c r="B323">
        <v>272</v>
      </c>
    </row>
    <row r="324" spans="1:2">
      <c r="A324" s="1" t="s">
        <v>52</v>
      </c>
      <c r="B324">
        <v>273</v>
      </c>
    </row>
    <row r="325" spans="1:2">
      <c r="A325" s="1" t="s">
        <v>53</v>
      </c>
      <c r="B325">
        <v>274</v>
      </c>
    </row>
    <row r="326" spans="1:2">
      <c r="A326" s="1" t="s">
        <v>47</v>
      </c>
      <c r="B326">
        <v>275</v>
      </c>
    </row>
    <row r="327" spans="1:2">
      <c r="A327" s="1" t="s">
        <v>48</v>
      </c>
      <c r="B327">
        <v>276</v>
      </c>
    </row>
    <row r="328" spans="1:2">
      <c r="A328" s="1" t="s">
        <v>49</v>
      </c>
      <c r="B328">
        <v>277</v>
      </c>
    </row>
    <row r="329" spans="1:2">
      <c r="A329" s="1" t="s">
        <v>50</v>
      </c>
      <c r="B329">
        <v>278</v>
      </c>
    </row>
    <row r="330" spans="1:2">
      <c r="A330" s="1" t="s">
        <v>51</v>
      </c>
      <c r="B330">
        <v>279</v>
      </c>
    </row>
    <row r="331" spans="1:2">
      <c r="A331" s="1" t="s">
        <v>52</v>
      </c>
      <c r="B331">
        <v>280</v>
      </c>
    </row>
    <row r="332" spans="1:2">
      <c r="A332" s="1" t="s">
        <v>53</v>
      </c>
      <c r="B332">
        <v>281</v>
      </c>
    </row>
    <row r="333" spans="1:2">
      <c r="A333" s="1" t="s">
        <v>47</v>
      </c>
      <c r="B333">
        <v>282</v>
      </c>
    </row>
    <row r="334" spans="1:2">
      <c r="A334" s="1" t="s">
        <v>48</v>
      </c>
      <c r="B334">
        <v>283</v>
      </c>
    </row>
    <row r="335" spans="1:2">
      <c r="A335" s="1" t="s">
        <v>49</v>
      </c>
      <c r="B335">
        <v>284</v>
      </c>
    </row>
    <row r="336" spans="1:2">
      <c r="A336" s="1" t="s">
        <v>50</v>
      </c>
      <c r="B336">
        <v>285</v>
      </c>
    </row>
    <row r="337" spans="1:2">
      <c r="A337" s="1" t="s">
        <v>51</v>
      </c>
      <c r="B337">
        <v>286</v>
      </c>
    </row>
    <row r="338" spans="1:2">
      <c r="A338" s="1" t="s">
        <v>52</v>
      </c>
      <c r="B338">
        <v>287</v>
      </c>
    </row>
    <row r="339" spans="1:2">
      <c r="A339" s="1" t="s">
        <v>53</v>
      </c>
      <c r="B339">
        <v>288</v>
      </c>
    </row>
    <row r="340" spans="1:2">
      <c r="A340" s="1" t="s">
        <v>47</v>
      </c>
      <c r="B340">
        <v>289</v>
      </c>
    </row>
    <row r="341" spans="1:2">
      <c r="A341" s="1" t="s">
        <v>48</v>
      </c>
      <c r="B341">
        <v>290</v>
      </c>
    </row>
    <row r="342" spans="1:2">
      <c r="A342" s="1" t="s">
        <v>49</v>
      </c>
      <c r="B342">
        <v>291</v>
      </c>
    </row>
    <row r="343" spans="1:2">
      <c r="A343" s="1" t="s">
        <v>50</v>
      </c>
      <c r="B343">
        <v>292</v>
      </c>
    </row>
    <row r="344" spans="1:2">
      <c r="A344" s="1" t="s">
        <v>51</v>
      </c>
      <c r="B344">
        <v>293</v>
      </c>
    </row>
    <row r="345" spans="1:2">
      <c r="A345" s="1" t="s">
        <v>52</v>
      </c>
      <c r="B345">
        <v>294</v>
      </c>
    </row>
    <row r="346" spans="1:2">
      <c r="A346" s="1" t="s">
        <v>53</v>
      </c>
      <c r="B346">
        <v>295</v>
      </c>
    </row>
    <row r="347" spans="1:2">
      <c r="A347" s="1" t="s">
        <v>47</v>
      </c>
      <c r="B347">
        <v>296</v>
      </c>
    </row>
    <row r="348" spans="1:2">
      <c r="A348" s="1" t="s">
        <v>48</v>
      </c>
      <c r="B348">
        <v>297</v>
      </c>
    </row>
    <row r="349" spans="1:2">
      <c r="A349" s="1" t="s">
        <v>49</v>
      </c>
      <c r="B349">
        <v>298</v>
      </c>
    </row>
    <row r="350" spans="1:2">
      <c r="A350" s="1" t="s">
        <v>50</v>
      </c>
      <c r="B350">
        <v>299</v>
      </c>
    </row>
    <row r="351" spans="1:2">
      <c r="A351" s="1" t="s">
        <v>51</v>
      </c>
      <c r="B351">
        <v>300</v>
      </c>
    </row>
    <row r="352" spans="1:2">
      <c r="A352" s="1" t="s">
        <v>52</v>
      </c>
      <c r="B352">
        <v>301</v>
      </c>
    </row>
    <row r="353" spans="1:2">
      <c r="A353" s="1" t="s">
        <v>53</v>
      </c>
      <c r="B353">
        <v>302</v>
      </c>
    </row>
    <row r="354" spans="1:2">
      <c r="A354" s="1" t="s">
        <v>47</v>
      </c>
      <c r="B354">
        <v>303</v>
      </c>
    </row>
    <row r="355" spans="1:2">
      <c r="A355" s="1" t="s">
        <v>48</v>
      </c>
      <c r="B355">
        <v>304</v>
      </c>
    </row>
    <row r="356" spans="1:2">
      <c r="A356" s="1" t="s">
        <v>49</v>
      </c>
      <c r="B356">
        <v>305</v>
      </c>
    </row>
    <row r="357" spans="1:2">
      <c r="A357" s="1" t="s">
        <v>50</v>
      </c>
      <c r="B357">
        <v>306</v>
      </c>
    </row>
    <row r="358" spans="1:2">
      <c r="A358" s="1" t="s">
        <v>51</v>
      </c>
      <c r="B358">
        <v>307</v>
      </c>
    </row>
    <row r="359" spans="1:2">
      <c r="A359" s="1" t="s">
        <v>52</v>
      </c>
      <c r="B359">
        <v>308</v>
      </c>
    </row>
    <row r="360" spans="1:2">
      <c r="A360" s="1" t="s">
        <v>53</v>
      </c>
      <c r="B360">
        <v>309</v>
      </c>
    </row>
    <row r="361" spans="1:2">
      <c r="A361" s="1" t="s">
        <v>47</v>
      </c>
      <c r="B361">
        <v>310</v>
      </c>
    </row>
    <row r="362" spans="1:2">
      <c r="A362" s="1" t="s">
        <v>48</v>
      </c>
      <c r="B362">
        <v>311</v>
      </c>
    </row>
    <row r="363" spans="1:2">
      <c r="A363" s="1" t="s">
        <v>49</v>
      </c>
      <c r="B363">
        <v>312</v>
      </c>
    </row>
    <row r="364" spans="1:2">
      <c r="A364" s="1" t="s">
        <v>50</v>
      </c>
      <c r="B364">
        <v>313</v>
      </c>
    </row>
    <row r="365" spans="1:2">
      <c r="A365" s="1" t="s">
        <v>51</v>
      </c>
      <c r="B365">
        <v>314</v>
      </c>
    </row>
    <row r="366" spans="1:2">
      <c r="A366" s="1" t="s">
        <v>52</v>
      </c>
      <c r="B366">
        <v>315</v>
      </c>
    </row>
    <row r="367" spans="1:2">
      <c r="A367" s="1" t="s">
        <v>53</v>
      </c>
      <c r="B367">
        <v>316</v>
      </c>
    </row>
    <row r="368" spans="1:2">
      <c r="A368" s="1" t="s">
        <v>47</v>
      </c>
      <c r="B368">
        <v>317</v>
      </c>
    </row>
    <row r="369" spans="1:2">
      <c r="A369" s="1" t="s">
        <v>48</v>
      </c>
      <c r="B369">
        <v>318</v>
      </c>
    </row>
    <row r="370" spans="1:2">
      <c r="A370" s="1" t="s">
        <v>49</v>
      </c>
      <c r="B370">
        <v>319</v>
      </c>
    </row>
    <row r="371" spans="1:2">
      <c r="A371" s="1" t="s">
        <v>50</v>
      </c>
      <c r="B371">
        <v>320</v>
      </c>
    </row>
    <row r="372" spans="1:2">
      <c r="A372" s="1" t="s">
        <v>51</v>
      </c>
      <c r="B372">
        <v>321</v>
      </c>
    </row>
    <row r="373" spans="1:2">
      <c r="A373" s="1" t="s">
        <v>52</v>
      </c>
      <c r="B373">
        <v>322</v>
      </c>
    </row>
    <row r="374" spans="1:2">
      <c r="A374" s="1" t="s">
        <v>53</v>
      </c>
      <c r="B374">
        <v>323</v>
      </c>
    </row>
    <row r="375" spans="1:2">
      <c r="A375" s="1" t="s">
        <v>47</v>
      </c>
      <c r="B375">
        <v>324</v>
      </c>
    </row>
    <row r="376" spans="1:2">
      <c r="A376" s="1" t="s">
        <v>48</v>
      </c>
      <c r="B376">
        <v>325</v>
      </c>
    </row>
    <row r="377" spans="1:2">
      <c r="A377" s="1" t="s">
        <v>49</v>
      </c>
      <c r="B377">
        <v>326</v>
      </c>
    </row>
    <row r="378" spans="1:2">
      <c r="A378" s="1" t="s">
        <v>50</v>
      </c>
      <c r="B378">
        <v>327</v>
      </c>
    </row>
    <row r="379" spans="1:2">
      <c r="A379" s="1" t="s">
        <v>51</v>
      </c>
      <c r="B379">
        <v>328</v>
      </c>
    </row>
    <row r="380" spans="1:2">
      <c r="A380" s="1" t="s">
        <v>52</v>
      </c>
      <c r="B380">
        <v>329</v>
      </c>
    </row>
    <row r="381" spans="1:2">
      <c r="A381" s="1" t="s">
        <v>53</v>
      </c>
      <c r="B381">
        <v>330</v>
      </c>
    </row>
    <row r="382" spans="1:2">
      <c r="A382" s="1" t="s">
        <v>47</v>
      </c>
      <c r="B382">
        <v>331</v>
      </c>
    </row>
    <row r="383" spans="1:2">
      <c r="A383" s="1" t="s">
        <v>48</v>
      </c>
      <c r="B383">
        <v>332</v>
      </c>
    </row>
    <row r="384" spans="1:2">
      <c r="A384" s="1" t="s">
        <v>49</v>
      </c>
      <c r="B384">
        <v>333</v>
      </c>
    </row>
    <row r="385" spans="1:2">
      <c r="A385" s="1" t="s">
        <v>50</v>
      </c>
      <c r="B385">
        <v>334</v>
      </c>
    </row>
    <row r="386" spans="1:2">
      <c r="A386" s="1" t="s">
        <v>51</v>
      </c>
      <c r="B386">
        <v>335</v>
      </c>
    </row>
    <row r="387" spans="1:2">
      <c r="A387" s="1" t="s">
        <v>52</v>
      </c>
      <c r="B387">
        <v>336</v>
      </c>
    </row>
    <row r="388" spans="1:2">
      <c r="A388" s="1" t="s">
        <v>53</v>
      </c>
      <c r="B388">
        <v>337</v>
      </c>
    </row>
    <row r="389" spans="1:2">
      <c r="A389" s="1" t="s">
        <v>47</v>
      </c>
      <c r="B389">
        <v>338</v>
      </c>
    </row>
    <row r="390" spans="1:2">
      <c r="A390" s="1" t="s">
        <v>48</v>
      </c>
      <c r="B390">
        <v>339</v>
      </c>
    </row>
    <row r="391" spans="1:2">
      <c r="A391" s="1" t="s">
        <v>49</v>
      </c>
      <c r="B391">
        <v>340</v>
      </c>
    </row>
    <row r="392" spans="1:2">
      <c r="A392" s="1" t="s">
        <v>50</v>
      </c>
      <c r="B392">
        <v>341</v>
      </c>
    </row>
    <row r="393" spans="1:2">
      <c r="A393" s="1" t="s">
        <v>51</v>
      </c>
      <c r="B393">
        <v>342</v>
      </c>
    </row>
    <row r="394" spans="1:2">
      <c r="A394" s="1" t="s">
        <v>52</v>
      </c>
      <c r="B394">
        <v>343</v>
      </c>
    </row>
    <row r="395" spans="1:2">
      <c r="A395" s="1" t="s">
        <v>53</v>
      </c>
      <c r="B395">
        <v>344</v>
      </c>
    </row>
    <row r="396" spans="1:2">
      <c r="A396" s="1" t="s">
        <v>47</v>
      </c>
      <c r="B396">
        <v>345</v>
      </c>
    </row>
    <row r="397" spans="1:2">
      <c r="A397" s="1" t="s">
        <v>48</v>
      </c>
      <c r="B397">
        <v>346</v>
      </c>
    </row>
    <row r="398" spans="1:2">
      <c r="A398" s="1" t="s">
        <v>49</v>
      </c>
      <c r="B398">
        <v>347</v>
      </c>
    </row>
    <row r="399" spans="1:2">
      <c r="A399" s="1" t="s">
        <v>50</v>
      </c>
      <c r="B399">
        <v>348</v>
      </c>
    </row>
    <row r="400" spans="1:2">
      <c r="A400" s="1" t="s">
        <v>51</v>
      </c>
      <c r="B400">
        <v>349</v>
      </c>
    </row>
    <row r="401" spans="1:2">
      <c r="A401" s="1" t="s">
        <v>52</v>
      </c>
      <c r="B401">
        <v>350</v>
      </c>
    </row>
    <row r="402" spans="1:2">
      <c r="A402" s="1" t="s">
        <v>53</v>
      </c>
      <c r="B402">
        <v>351</v>
      </c>
    </row>
    <row r="403" spans="1:2">
      <c r="A403" s="1" t="s">
        <v>47</v>
      </c>
      <c r="B403">
        <v>352</v>
      </c>
    </row>
    <row r="404" spans="1:2">
      <c r="A404" s="1" t="s">
        <v>48</v>
      </c>
      <c r="B404">
        <v>353</v>
      </c>
    </row>
    <row r="405" spans="1:2">
      <c r="A405" s="1" t="s">
        <v>49</v>
      </c>
      <c r="B405">
        <v>354</v>
      </c>
    </row>
    <row r="406" spans="1:2">
      <c r="A406" s="1" t="s">
        <v>50</v>
      </c>
      <c r="B406">
        <v>355</v>
      </c>
    </row>
    <row r="407" spans="1:2">
      <c r="A407" s="1" t="s">
        <v>51</v>
      </c>
      <c r="B407">
        <v>356</v>
      </c>
    </row>
    <row r="408" spans="1:2">
      <c r="A408" s="1" t="s">
        <v>52</v>
      </c>
      <c r="B408">
        <v>357</v>
      </c>
    </row>
    <row r="409" spans="1:2">
      <c r="A409" s="1" t="s">
        <v>53</v>
      </c>
      <c r="B409">
        <v>358</v>
      </c>
    </row>
    <row r="410" spans="1:2">
      <c r="A410" s="1" t="s">
        <v>47</v>
      </c>
      <c r="B410">
        <v>359</v>
      </c>
    </row>
    <row r="411" spans="1:2">
      <c r="A411" s="1" t="s">
        <v>48</v>
      </c>
      <c r="B411">
        <v>360</v>
      </c>
    </row>
    <row r="412" spans="1:2">
      <c r="A412" s="1" t="s">
        <v>49</v>
      </c>
      <c r="B412">
        <v>361</v>
      </c>
    </row>
    <row r="413" spans="1:2">
      <c r="A413" s="1" t="s">
        <v>50</v>
      </c>
      <c r="B413">
        <v>362</v>
      </c>
    </row>
    <row r="414" spans="1:2">
      <c r="A414" s="1" t="s">
        <v>51</v>
      </c>
      <c r="B414">
        <v>363</v>
      </c>
    </row>
    <row r="415" spans="1:2">
      <c r="A415" s="1" t="s">
        <v>52</v>
      </c>
      <c r="B415">
        <v>364</v>
      </c>
    </row>
    <row r="416" spans="1:2">
      <c r="A416" s="1" t="s">
        <v>53</v>
      </c>
      <c r="B416">
        <v>365</v>
      </c>
    </row>
    <row r="417" spans="1:2">
      <c r="A417" s="1" t="s">
        <v>47</v>
      </c>
      <c r="B417">
        <v>366</v>
      </c>
    </row>
    <row r="418" spans="1:2">
      <c r="A418" s="1" t="s">
        <v>48</v>
      </c>
      <c r="B418">
        <v>367</v>
      </c>
    </row>
    <row r="419" spans="1:2">
      <c r="A419" s="1" t="s">
        <v>49</v>
      </c>
      <c r="B419">
        <v>368</v>
      </c>
    </row>
    <row r="420" spans="1:2">
      <c r="A420" s="1" t="s">
        <v>50</v>
      </c>
      <c r="B420">
        <v>369</v>
      </c>
    </row>
    <row r="421" spans="1:2">
      <c r="A421" s="1" t="s">
        <v>51</v>
      </c>
      <c r="B421">
        <v>370</v>
      </c>
    </row>
    <row r="422" spans="1:2">
      <c r="A422" s="1" t="s">
        <v>52</v>
      </c>
      <c r="B422">
        <v>371</v>
      </c>
    </row>
    <row r="423" spans="1:2">
      <c r="A423" s="1" t="s">
        <v>53</v>
      </c>
      <c r="B423">
        <v>372</v>
      </c>
    </row>
    <row r="424" spans="1:2">
      <c r="A424" s="1" t="s">
        <v>47</v>
      </c>
      <c r="B424">
        <v>373</v>
      </c>
    </row>
    <row r="425" spans="1:2">
      <c r="A425" s="1" t="s">
        <v>48</v>
      </c>
      <c r="B425">
        <v>374</v>
      </c>
    </row>
    <row r="426" spans="1:2">
      <c r="A426" s="1" t="s">
        <v>49</v>
      </c>
      <c r="B426">
        <v>375</v>
      </c>
    </row>
    <row r="427" spans="1:2">
      <c r="A427" s="1" t="s">
        <v>50</v>
      </c>
      <c r="B427">
        <v>376</v>
      </c>
    </row>
    <row r="428" spans="1:2">
      <c r="A428" s="1" t="s">
        <v>51</v>
      </c>
      <c r="B428">
        <v>377</v>
      </c>
    </row>
    <row r="429" spans="1:2">
      <c r="A429" s="1" t="s">
        <v>52</v>
      </c>
      <c r="B429">
        <v>378</v>
      </c>
    </row>
    <row r="430" spans="1:2">
      <c r="A430" s="1" t="s">
        <v>53</v>
      </c>
      <c r="B430">
        <v>379</v>
      </c>
    </row>
    <row r="431" spans="1:2">
      <c r="A431" s="1" t="s">
        <v>47</v>
      </c>
      <c r="B431">
        <v>380</v>
      </c>
    </row>
    <row r="432" spans="1:2">
      <c r="A432" s="1" t="s">
        <v>48</v>
      </c>
      <c r="B432">
        <v>381</v>
      </c>
    </row>
    <row r="433" spans="1:2">
      <c r="A433" s="1" t="s">
        <v>49</v>
      </c>
      <c r="B433">
        <v>382</v>
      </c>
    </row>
    <row r="434" spans="1:2">
      <c r="A434" s="1" t="s">
        <v>50</v>
      </c>
      <c r="B434">
        <v>383</v>
      </c>
    </row>
    <row r="435" spans="1:2">
      <c r="A435" s="1" t="s">
        <v>51</v>
      </c>
      <c r="B435">
        <v>384</v>
      </c>
    </row>
    <row r="436" spans="1:2">
      <c r="A436" s="1" t="s">
        <v>52</v>
      </c>
      <c r="B436">
        <v>385</v>
      </c>
    </row>
    <row r="437" spans="1:2">
      <c r="A437" s="1" t="s">
        <v>53</v>
      </c>
      <c r="B437">
        <v>386</v>
      </c>
    </row>
    <row r="438" spans="1:2">
      <c r="A438" s="1" t="s">
        <v>47</v>
      </c>
      <c r="B438">
        <v>387</v>
      </c>
    </row>
    <row r="439" spans="1:2">
      <c r="B439">
        <v>388</v>
      </c>
    </row>
  </sheetData>
  <pageMargins left="0.75" right="0.75" top="1" bottom="1" header="0.5" footer="0.5"/>
  <pageSetup paperSize="9" scale="61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3:G22"/>
  <sheetViews>
    <sheetView rightToLeft="1" workbookViewId="0">
      <selection activeCell="C7" sqref="C7"/>
    </sheetView>
  </sheetViews>
  <sheetFormatPr defaultRowHeight="13.2"/>
  <cols>
    <col min="3" max="3" width="11.33203125" bestFit="1" customWidth="1"/>
    <col min="6" max="6" width="10.33203125" bestFit="1" customWidth="1"/>
  </cols>
  <sheetData>
    <row r="3" spans="2:7">
      <c r="C3" s="1"/>
      <c r="D3" s="1"/>
    </row>
    <row r="5" spans="2:7">
      <c r="B5" s="3"/>
      <c r="C5" s="3"/>
      <c r="D5" s="3"/>
      <c r="E5" s="3"/>
      <c r="F5" s="3"/>
      <c r="G5" s="3"/>
    </row>
    <row r="6" spans="2:7">
      <c r="B6" s="3"/>
      <c r="D6" s="3"/>
      <c r="E6" s="3"/>
      <c r="F6" s="4"/>
      <c r="G6" s="3"/>
    </row>
    <row r="7" spans="2:7">
      <c r="B7" s="3"/>
      <c r="D7" s="3"/>
      <c r="E7" s="3"/>
      <c r="F7" s="3"/>
      <c r="G7" s="3"/>
    </row>
    <row r="8" spans="2:7">
      <c r="B8" s="3"/>
      <c r="C8" s="3"/>
      <c r="D8" s="3"/>
      <c r="E8" s="3"/>
      <c r="F8" s="3"/>
      <c r="G8" s="3"/>
    </row>
    <row r="9" spans="2:7">
      <c r="B9" s="3"/>
      <c r="C9" s="3"/>
      <c r="D9" s="3"/>
      <c r="E9" s="3"/>
      <c r="F9" s="3"/>
      <c r="G9" s="3"/>
    </row>
    <row r="10" spans="2:7">
      <c r="B10" s="3"/>
      <c r="C10" s="3"/>
      <c r="D10" s="3"/>
      <c r="E10" s="3"/>
      <c r="F10" s="3"/>
      <c r="G10" s="3"/>
    </row>
    <row r="11" spans="2:7">
      <c r="B11" s="3"/>
      <c r="C11" s="3"/>
      <c r="D11" s="3"/>
      <c r="E11" s="3"/>
      <c r="F11" s="3"/>
      <c r="G11" s="3"/>
    </row>
    <row r="12" spans="2:7">
      <c r="B12" s="3"/>
      <c r="C12" s="3"/>
      <c r="D12" s="3"/>
      <c r="E12" s="3"/>
      <c r="F12" s="3"/>
      <c r="G12" s="3"/>
    </row>
    <row r="13" spans="2:7">
      <c r="B13" s="3"/>
      <c r="C13" s="3"/>
      <c r="D13" s="3"/>
      <c r="E13" s="3"/>
      <c r="F13" s="3"/>
      <c r="G13" s="3"/>
    </row>
    <row r="14" spans="2:7">
      <c r="B14" s="3"/>
      <c r="C14" s="3"/>
      <c r="D14" s="3"/>
      <c r="E14" s="3"/>
      <c r="F14" s="4"/>
      <c r="G14" s="3"/>
    </row>
    <row r="15" spans="2:7">
      <c r="B15" s="3"/>
      <c r="C15" s="4"/>
      <c r="D15" s="3"/>
      <c r="E15" s="3"/>
      <c r="F15" s="3"/>
      <c r="G15" s="3"/>
    </row>
    <row r="16" spans="2:7">
      <c r="B16" s="3"/>
      <c r="C16" s="3"/>
      <c r="D16" s="3"/>
      <c r="E16" s="3"/>
      <c r="F16" s="3"/>
      <c r="G16" s="3"/>
    </row>
    <row r="17" spans="2:7">
      <c r="B17" s="3"/>
      <c r="C17" s="3"/>
      <c r="D17" s="3"/>
      <c r="E17" s="3"/>
      <c r="F17" s="3"/>
      <c r="G17" s="3"/>
    </row>
    <row r="18" spans="2:7">
      <c r="B18" s="3"/>
      <c r="C18" s="3"/>
      <c r="D18" s="3"/>
      <c r="E18" s="3"/>
      <c r="F18" s="3"/>
      <c r="G18" s="3"/>
    </row>
    <row r="19" spans="2:7">
      <c r="B19" s="4"/>
      <c r="C19" s="4"/>
      <c r="D19" s="3"/>
      <c r="E19" s="3"/>
      <c r="F19" s="3"/>
      <c r="G19" s="3"/>
    </row>
    <row r="20" spans="2:7">
      <c r="B20" s="3"/>
      <c r="C20" s="3"/>
      <c r="D20" s="3"/>
      <c r="E20" s="3"/>
      <c r="F20" s="3"/>
      <c r="G20" s="3"/>
    </row>
    <row r="22" spans="2:7">
      <c r="C22" s="2"/>
    </row>
  </sheetData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5</vt:i4>
      </vt:variant>
      <vt:variant>
        <vt:lpstr>טווחים בעלי שם</vt:lpstr>
      </vt:variant>
      <vt:variant>
        <vt:i4>3</vt:i4>
      </vt:variant>
    </vt:vector>
  </HeadingPairs>
  <TitlesOfParts>
    <vt:vector size="8" baseType="lpstr">
      <vt:lpstr>לוח לשנה עברית (3)</vt:lpstr>
      <vt:lpstr>לוח לשנה עברית (2)</vt:lpstr>
      <vt:lpstr>לוח לשנה עברית</vt:lpstr>
      <vt:lpstr>גיליון2</vt:lpstr>
      <vt:lpstr>גיליון3</vt:lpstr>
      <vt:lpstr>'לוח לשנה עברית'!Print_Area</vt:lpstr>
      <vt:lpstr>'לוח לשנה עברית (2)'!Print_Area</vt:lpstr>
      <vt:lpstr>'לוח לשנה עברית (3)'!Print_Area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</dc:creator>
  <cp:lastModifiedBy>user</cp:lastModifiedBy>
  <cp:lastPrinted>1999-11-11T12:06:00Z</cp:lastPrinted>
  <dcterms:created xsi:type="dcterms:W3CDTF">1998-12-09T10:49:49Z</dcterms:created>
  <dcterms:modified xsi:type="dcterms:W3CDTF">2018-09-22T21:12:51Z</dcterms:modified>
</cp:coreProperties>
</file>